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sjokayova\OneDrive - Úrad Bratislavského samosprávneho Kraja\Dokumenty\dss_kampino\byt\"/>
    </mc:Choice>
  </mc:AlternateContent>
  <bookViews>
    <workbookView xWindow="0" yWindow="0" windowWidth="0" windowHeight="0" firstSheet="1" activeTab="1"/>
  </bookViews>
  <sheets>
    <sheet name="Rekapitulácia stavby" sheetId="1" state="veryHidden" r:id="rId1"/>
    <sheet name="BSK_2022_06 - Oprava povr..." sheetId="2" r:id="rId2"/>
    <sheet name="Zoznam figúr" sheetId="3" r:id="rId3"/>
  </sheets>
  <definedNames>
    <definedName name="_xlnm.Print_Area" localSheetId="0">'Rekapitulácia stavby'!$D$4:$AO$76,'Rekapitulácia stavby'!$C$82:$AQ$96</definedName>
    <definedName name="_xlnm.Print_Titles" localSheetId="0">'Rekapitulácia stavby'!$92:$92</definedName>
    <definedName name="_xlnm._FilterDatabase" localSheetId="1" hidden="1">'BSK_2022_06 - Oprava povr...'!$C$127:$K$296</definedName>
    <definedName name="_xlnm.Print_Area" localSheetId="1">'BSK_2022_06 - Oprava povr...'!$C$4:$J$76,'BSK_2022_06 - Oprava povr...'!$C$82:$J$111,'BSK_2022_06 - Oprava povr...'!$C$117:$J$296</definedName>
    <definedName name="_xlnm.Print_Titles" localSheetId="1">'BSK_2022_06 - Oprava povr...'!$127:$127</definedName>
    <definedName name="_xlnm.Print_Area" localSheetId="2">'Zoznam figúr'!$C$4:$G$84</definedName>
    <definedName name="_xlnm.Print_Titles" localSheetId="2">'Zoznam figúr'!$9:$9</definedName>
  </definedNames>
  <calcPr/>
</workbook>
</file>

<file path=xl/calcChain.xml><?xml version="1.0" encoding="utf-8"?>
<calcChain xmlns="http://schemas.openxmlformats.org/spreadsheetml/2006/main">
  <c i="3" l="1" r="D7"/>
  <c i="2" r="P265"/>
  <c r="J35"/>
  <c r="J34"/>
  <c i="1" r="AY95"/>
  <c i="2" r="J33"/>
  <c i="1" r="AX95"/>
  <c i="2" r="BI296"/>
  <c r="BH296"/>
  <c r="BG296"/>
  <c r="BE296"/>
  <c r="T296"/>
  <c r="T295"/>
  <c r="R296"/>
  <c r="R295"/>
  <c r="P296"/>
  <c r="P295"/>
  <c r="BI294"/>
  <c r="BH294"/>
  <c r="BG294"/>
  <c r="BE294"/>
  <c r="T294"/>
  <c r="R294"/>
  <c r="P294"/>
  <c r="BI293"/>
  <c r="BH293"/>
  <c r="BG293"/>
  <c r="BE293"/>
  <c r="T293"/>
  <c r="R293"/>
  <c r="P293"/>
  <c r="BI292"/>
  <c r="BH292"/>
  <c r="BG292"/>
  <c r="BE292"/>
  <c r="T292"/>
  <c r="R292"/>
  <c r="P292"/>
  <c r="BI291"/>
  <c r="BH291"/>
  <c r="BG291"/>
  <c r="BE291"/>
  <c r="T291"/>
  <c r="R291"/>
  <c r="P291"/>
  <c r="BI287"/>
  <c r="BH287"/>
  <c r="BG287"/>
  <c r="BE287"/>
  <c r="T287"/>
  <c r="R287"/>
  <c r="P287"/>
  <c r="BI285"/>
  <c r="BH285"/>
  <c r="BG285"/>
  <c r="BE285"/>
  <c r="T285"/>
  <c r="R285"/>
  <c r="P285"/>
  <c r="BI283"/>
  <c r="BH283"/>
  <c r="BG283"/>
  <c r="BE283"/>
  <c r="T283"/>
  <c r="R283"/>
  <c r="P283"/>
  <c r="BI281"/>
  <c r="BH281"/>
  <c r="BG281"/>
  <c r="BE281"/>
  <c r="T281"/>
  <c r="R281"/>
  <c r="P281"/>
  <c r="BI277"/>
  <c r="BH277"/>
  <c r="BG277"/>
  <c r="BE277"/>
  <c r="T277"/>
  <c r="R277"/>
  <c r="P277"/>
  <c r="BI275"/>
  <c r="BH275"/>
  <c r="BG275"/>
  <c r="BE275"/>
  <c r="T275"/>
  <c r="R275"/>
  <c r="P275"/>
  <c r="BI273"/>
  <c r="BH273"/>
  <c r="BG273"/>
  <c r="BE273"/>
  <c r="T273"/>
  <c r="R273"/>
  <c r="P273"/>
  <c r="BI269"/>
  <c r="BH269"/>
  <c r="BG269"/>
  <c r="BE269"/>
  <c r="T269"/>
  <c r="R269"/>
  <c r="P269"/>
  <c r="BI268"/>
  <c r="BH268"/>
  <c r="BG268"/>
  <c r="BE268"/>
  <c r="T268"/>
  <c r="R268"/>
  <c r="P268"/>
  <c r="BI266"/>
  <c r="BH266"/>
  <c r="BG266"/>
  <c r="BE266"/>
  <c r="T266"/>
  <c r="R266"/>
  <c r="P266"/>
  <c r="BI264"/>
  <c r="BH264"/>
  <c r="BG264"/>
  <c r="BE264"/>
  <c r="T264"/>
  <c r="R264"/>
  <c r="P264"/>
  <c r="BI262"/>
  <c r="BH262"/>
  <c r="BG262"/>
  <c r="BE262"/>
  <c r="T262"/>
  <c r="R262"/>
  <c r="P262"/>
  <c r="BI260"/>
  <c r="BH260"/>
  <c r="BG260"/>
  <c r="BE260"/>
  <c r="T260"/>
  <c r="R260"/>
  <c r="P260"/>
  <c r="BI258"/>
  <c r="BH258"/>
  <c r="BG258"/>
  <c r="BE258"/>
  <c r="T258"/>
  <c r="R258"/>
  <c r="P258"/>
  <c r="BI256"/>
  <c r="BH256"/>
  <c r="BG256"/>
  <c r="BE256"/>
  <c r="T256"/>
  <c r="R256"/>
  <c r="P256"/>
  <c r="BI254"/>
  <c r="BH254"/>
  <c r="BG254"/>
  <c r="BE254"/>
  <c r="T254"/>
  <c r="R254"/>
  <c r="P254"/>
  <c r="BI252"/>
  <c r="BH252"/>
  <c r="BG252"/>
  <c r="BE252"/>
  <c r="T252"/>
  <c r="R252"/>
  <c r="P252"/>
  <c r="BI250"/>
  <c r="BH250"/>
  <c r="BG250"/>
  <c r="BE250"/>
  <c r="T250"/>
  <c r="R250"/>
  <c r="P250"/>
  <c r="BI248"/>
  <c r="BH248"/>
  <c r="BG248"/>
  <c r="BE248"/>
  <c r="T248"/>
  <c r="R248"/>
  <c r="P248"/>
  <c r="BI246"/>
  <c r="BH246"/>
  <c r="BG246"/>
  <c r="BE246"/>
  <c r="T246"/>
  <c r="R246"/>
  <c r="P246"/>
  <c r="BI244"/>
  <c r="BH244"/>
  <c r="BG244"/>
  <c r="BE244"/>
  <c r="T244"/>
  <c r="R244"/>
  <c r="P244"/>
  <c r="BI242"/>
  <c r="BH242"/>
  <c r="BG242"/>
  <c r="BE242"/>
  <c r="T242"/>
  <c r="R242"/>
  <c r="P242"/>
  <c r="BI240"/>
  <c r="BH240"/>
  <c r="BG240"/>
  <c r="BE240"/>
  <c r="T240"/>
  <c r="R240"/>
  <c r="P240"/>
  <c r="BI238"/>
  <c r="BH238"/>
  <c r="BG238"/>
  <c r="BE238"/>
  <c r="T238"/>
  <c r="R238"/>
  <c r="P238"/>
  <c r="BI236"/>
  <c r="BH236"/>
  <c r="BG236"/>
  <c r="BE236"/>
  <c r="T236"/>
  <c r="R236"/>
  <c r="P236"/>
  <c r="BI234"/>
  <c r="BH234"/>
  <c r="BG234"/>
  <c r="BE234"/>
  <c r="T234"/>
  <c r="R234"/>
  <c r="P234"/>
  <c r="BI232"/>
  <c r="BH232"/>
  <c r="BG232"/>
  <c r="BE232"/>
  <c r="T232"/>
  <c r="R232"/>
  <c r="P232"/>
  <c r="BI230"/>
  <c r="BH230"/>
  <c r="BG230"/>
  <c r="BE230"/>
  <c r="T230"/>
  <c r="R230"/>
  <c r="P230"/>
  <c r="BI228"/>
  <c r="BH228"/>
  <c r="BG228"/>
  <c r="BE228"/>
  <c r="T228"/>
  <c r="R228"/>
  <c r="P228"/>
  <c r="BI226"/>
  <c r="BH226"/>
  <c r="BG226"/>
  <c r="BE226"/>
  <c r="T226"/>
  <c r="R226"/>
  <c r="P226"/>
  <c r="BI224"/>
  <c r="BH224"/>
  <c r="BG224"/>
  <c r="BE224"/>
  <c r="T224"/>
  <c r="R224"/>
  <c r="P224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1"/>
  <c r="BH211"/>
  <c r="BG211"/>
  <c r="BE211"/>
  <c r="T211"/>
  <c r="R211"/>
  <c r="P211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3"/>
  <c r="BH193"/>
  <c r="BG193"/>
  <c r="BE193"/>
  <c r="T193"/>
  <c r="T192"/>
  <c r="R193"/>
  <c r="R192"/>
  <c r="P193"/>
  <c r="P192"/>
  <c r="BI191"/>
  <c r="BH191"/>
  <c r="BG191"/>
  <c r="BE191"/>
  <c r="T191"/>
  <c r="R191"/>
  <c r="P191"/>
  <c r="BI189"/>
  <c r="BH189"/>
  <c r="BG189"/>
  <c r="BE189"/>
  <c r="T189"/>
  <c r="R189"/>
  <c r="P189"/>
  <c r="BI188"/>
  <c r="BH188"/>
  <c r="BG188"/>
  <c r="BE188"/>
  <c r="T188"/>
  <c r="R188"/>
  <c r="P188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0"/>
  <c r="BH180"/>
  <c r="BG180"/>
  <c r="BE180"/>
  <c r="T180"/>
  <c r="R180"/>
  <c r="P180"/>
  <c r="BI178"/>
  <c r="BH178"/>
  <c r="BG178"/>
  <c r="BE178"/>
  <c r="T178"/>
  <c r="R178"/>
  <c r="P178"/>
  <c r="BI176"/>
  <c r="BH176"/>
  <c r="BG176"/>
  <c r="BE176"/>
  <c r="T176"/>
  <c r="R176"/>
  <c r="P176"/>
  <c r="BI174"/>
  <c r="BH174"/>
  <c r="BG174"/>
  <c r="BE174"/>
  <c r="T174"/>
  <c r="R174"/>
  <c r="P174"/>
  <c r="BI172"/>
  <c r="BH172"/>
  <c r="BG172"/>
  <c r="BE172"/>
  <c r="T172"/>
  <c r="R172"/>
  <c r="P172"/>
  <c r="BI170"/>
  <c r="BH170"/>
  <c r="BG170"/>
  <c r="BE170"/>
  <c r="T170"/>
  <c r="R170"/>
  <c r="P170"/>
  <c r="BI168"/>
  <c r="BH168"/>
  <c r="BG168"/>
  <c r="BE168"/>
  <c r="T168"/>
  <c r="R168"/>
  <c r="P168"/>
  <c r="BI166"/>
  <c r="BH166"/>
  <c r="BG166"/>
  <c r="BE166"/>
  <c r="T166"/>
  <c r="R166"/>
  <c r="P166"/>
  <c r="BI164"/>
  <c r="BH164"/>
  <c r="BG164"/>
  <c r="BE164"/>
  <c r="T164"/>
  <c r="R164"/>
  <c r="P164"/>
  <c r="BI162"/>
  <c r="BH162"/>
  <c r="BG162"/>
  <c r="BE162"/>
  <c r="T162"/>
  <c r="R162"/>
  <c r="P162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3"/>
  <c r="BH153"/>
  <c r="BG153"/>
  <c r="BE153"/>
  <c r="T153"/>
  <c r="R153"/>
  <c r="P153"/>
  <c r="BI151"/>
  <c r="BH151"/>
  <c r="BG151"/>
  <c r="BE151"/>
  <c r="T151"/>
  <c r="R151"/>
  <c r="P151"/>
  <c r="BI149"/>
  <c r="BH149"/>
  <c r="BG149"/>
  <c r="BE149"/>
  <c r="T149"/>
  <c r="R149"/>
  <c r="P149"/>
  <c r="BI147"/>
  <c r="BH147"/>
  <c r="BG147"/>
  <c r="BE147"/>
  <c r="T147"/>
  <c r="R147"/>
  <c r="P147"/>
  <c r="BI145"/>
  <c r="BH145"/>
  <c r="BG145"/>
  <c r="BE145"/>
  <c r="T145"/>
  <c r="R145"/>
  <c r="P145"/>
  <c r="BI143"/>
  <c r="BH143"/>
  <c r="BG143"/>
  <c r="BE143"/>
  <c r="T143"/>
  <c r="R143"/>
  <c r="P143"/>
  <c r="BI141"/>
  <c r="BH141"/>
  <c r="BG141"/>
  <c r="BE141"/>
  <c r="T141"/>
  <c r="R141"/>
  <c r="P141"/>
  <c r="BI139"/>
  <c r="BH139"/>
  <c r="BG139"/>
  <c r="BE139"/>
  <c r="T139"/>
  <c r="R139"/>
  <c r="P139"/>
  <c r="BI137"/>
  <c r="BH137"/>
  <c r="BG137"/>
  <c r="BE137"/>
  <c r="T137"/>
  <c r="R137"/>
  <c r="P137"/>
  <c r="BI136"/>
  <c r="BH136"/>
  <c r="BG136"/>
  <c r="BE136"/>
  <c r="T136"/>
  <c r="R136"/>
  <c r="P136"/>
  <c r="BI133"/>
  <c r="BH133"/>
  <c r="BG133"/>
  <c r="BE133"/>
  <c r="T133"/>
  <c r="R133"/>
  <c r="P133"/>
  <c r="BI131"/>
  <c r="BH131"/>
  <c r="BG131"/>
  <c r="BE131"/>
  <c r="T131"/>
  <c r="R131"/>
  <c r="P131"/>
  <c r="J125"/>
  <c r="F124"/>
  <c r="F122"/>
  <c r="E120"/>
  <c r="J90"/>
  <c r="F89"/>
  <c r="F87"/>
  <c r="E85"/>
  <c r="J19"/>
  <c r="E19"/>
  <c r="J124"/>
  <c r="J18"/>
  <c r="J16"/>
  <c r="E16"/>
  <c r="F125"/>
  <c r="J15"/>
  <c r="J10"/>
  <c r="J122"/>
  <c i="1" r="L90"/>
  <c r="AM90"/>
  <c r="AM89"/>
  <c r="L89"/>
  <c r="AM87"/>
  <c r="L87"/>
  <c r="L85"/>
  <c r="L84"/>
  <c i="2" r="BK260"/>
  <c r="J242"/>
  <c r="J213"/>
  <c r="BK198"/>
  <c r="BK164"/>
  <c r="BK266"/>
  <c r="J199"/>
  <c r="BK168"/>
  <c r="BK145"/>
  <c r="J275"/>
  <c r="BK214"/>
  <c r="J183"/>
  <c r="J285"/>
  <c r="J244"/>
  <c r="BK215"/>
  <c r="BK200"/>
  <c r="BK158"/>
  <c r="J287"/>
  <c r="BK256"/>
  <c r="J232"/>
  <c r="BK213"/>
  <c r="J176"/>
  <c r="BK156"/>
  <c r="BK250"/>
  <c r="J215"/>
  <c r="BK197"/>
  <c r="J156"/>
  <c r="J157"/>
  <c r="J133"/>
  <c r="BK285"/>
  <c r="J226"/>
  <c r="J208"/>
  <c r="J186"/>
  <c r="BK139"/>
  <c r="J250"/>
  <c r="J196"/>
  <c r="BK149"/>
  <c r="J292"/>
  <c r="BK209"/>
  <c r="J168"/>
  <c r="BK273"/>
  <c r="BK228"/>
  <c r="J203"/>
  <c r="BK183"/>
  <c r="BK137"/>
  <c r="J269"/>
  <c r="J236"/>
  <c r="BK217"/>
  <c r="J185"/>
  <c r="J158"/>
  <c r="J296"/>
  <c r="J246"/>
  <c r="J219"/>
  <c r="J193"/>
  <c r="J166"/>
  <c r="BK131"/>
  <c r="BK254"/>
  <c r="J234"/>
  <c r="J207"/>
  <c r="J184"/>
  <c r="J149"/>
  <c r="BK248"/>
  <c r="J172"/>
  <c r="BK160"/>
  <c r="J143"/>
  <c r="BK293"/>
  <c r="J217"/>
  <c r="BK184"/>
  <c r="BK287"/>
  <c r="BK246"/>
  <c r="BK222"/>
  <c r="J189"/>
  <c r="BK292"/>
  <c r="J266"/>
  <c r="BK208"/>
  <c r="J164"/>
  <c r="BK153"/>
  <c r="BK258"/>
  <c r="J222"/>
  <c r="J211"/>
  <c r="BK186"/>
  <c r="BK143"/>
  <c r="J145"/>
  <c r="BK264"/>
  <c r="BK221"/>
  <c r="BK206"/>
  <c r="BK180"/>
  <c r="J277"/>
  <c r="BK240"/>
  <c r="BK189"/>
  <c r="J162"/>
  <c r="BK136"/>
  <c r="BK252"/>
  <c r="J188"/>
  <c r="J147"/>
  <c r="J252"/>
  <c r="BK238"/>
  <c r="J204"/>
  <c r="J191"/>
  <c r="J141"/>
  <c r="J258"/>
  <c r="J224"/>
  <c r="BK204"/>
  <c r="BK162"/>
  <c r="BK157"/>
  <c r="J268"/>
  <c r="J220"/>
  <c r="J202"/>
  <c r="J174"/>
  <c r="BK155"/>
  <c r="J131"/>
  <c r="J281"/>
  <c r="J248"/>
  <c r="BK211"/>
  <c r="BK191"/>
  <c r="BK170"/>
  <c r="J254"/>
  <c r="J216"/>
  <c r="BK151"/>
  <c r="BK296"/>
  <c r="BK230"/>
  <c r="BK202"/>
  <c r="BK291"/>
  <c r="J256"/>
  <c r="BK220"/>
  <c r="J201"/>
  <c r="BK178"/>
  <c r="J291"/>
  <c r="J264"/>
  <c r="BK226"/>
  <c r="J206"/>
  <c r="BK166"/>
  <c r="J293"/>
  <c r="BK236"/>
  <c r="J214"/>
  <c r="BK188"/>
  <c r="J151"/>
  <c r="BK147"/>
  <c r="BK269"/>
  <c r="BK219"/>
  <c r="BK199"/>
  <c r="BK174"/>
  <c r="BK268"/>
  <c r="J230"/>
  <c r="BK185"/>
  <c r="J153"/>
  <c i="1" r="AS94"/>
  <c i="2" r="J260"/>
  <c r="J198"/>
  <c r="BK294"/>
  <c r="BK262"/>
  <c r="J240"/>
  <c r="BK207"/>
  <c r="BK193"/>
  <c r="J294"/>
  <c r="J262"/>
  <c r="BK234"/>
  <c r="J160"/>
  <c r="BK275"/>
  <c r="BK224"/>
  <c r="BK203"/>
  <c r="J180"/>
  <c r="J139"/>
  <c r="BK141"/>
  <c r="J273"/>
  <c r="J238"/>
  <c r="J209"/>
  <c r="BK176"/>
  <c r="BK283"/>
  <c r="J228"/>
  <c r="J170"/>
  <c r="BK159"/>
  <c r="BK133"/>
  <c r="J221"/>
  <c r="BK196"/>
  <c r="J178"/>
  <c r="BK277"/>
  <c r="BK242"/>
  <c r="BK216"/>
  <c r="J197"/>
  <c r="J155"/>
  <c r="J283"/>
  <c r="BK244"/>
  <c r="J218"/>
  <c r="J200"/>
  <c r="J159"/>
  <c r="BK281"/>
  <c r="BK232"/>
  <c r="BK218"/>
  <c r="BK201"/>
  <c r="BK172"/>
  <c r="J136"/>
  <c r="J137"/>
  <c l="1" r="T130"/>
  <c r="R161"/>
  <c r="T195"/>
  <c r="R130"/>
  <c r="BK161"/>
  <c r="J161"/>
  <c r="J98"/>
  <c r="BK195"/>
  <c r="R205"/>
  <c r="R135"/>
  <c r="R195"/>
  <c r="P210"/>
  <c r="R235"/>
  <c r="R249"/>
  <c r="BK130"/>
  <c r="J130"/>
  <c r="J96"/>
  <c r="P135"/>
  <c r="BK210"/>
  <c r="J210"/>
  <c r="J103"/>
  <c r="P235"/>
  <c r="BK249"/>
  <c r="J249"/>
  <c r="J106"/>
  <c r="BK265"/>
  <c r="J265"/>
  <c r="J107"/>
  <c r="P290"/>
  <c r="P289"/>
  <c r="P130"/>
  <c r="P161"/>
  <c r="P195"/>
  <c r="R210"/>
  <c r="T235"/>
  <c r="R241"/>
  <c r="T265"/>
  <c r="BK290"/>
  <c r="J290"/>
  <c r="J109"/>
  <c r="T135"/>
  <c r="P205"/>
  <c r="T205"/>
  <c r="BK235"/>
  <c r="J235"/>
  <c r="J104"/>
  <c r="P241"/>
  <c r="P249"/>
  <c r="T249"/>
  <c r="T290"/>
  <c r="T289"/>
  <c r="BK135"/>
  <c r="J135"/>
  <c r="J97"/>
  <c r="T161"/>
  <c r="BK205"/>
  <c r="J205"/>
  <c r="J102"/>
  <c r="T210"/>
  <c r="BK241"/>
  <c r="J241"/>
  <c r="J105"/>
  <c r="T241"/>
  <c r="R265"/>
  <c r="R290"/>
  <c r="R289"/>
  <c r="BK192"/>
  <c r="J192"/>
  <c r="J99"/>
  <c r="BK295"/>
  <c r="J295"/>
  <c r="J110"/>
  <c r="J87"/>
  <c r="BF159"/>
  <c r="BF160"/>
  <c r="BF220"/>
  <c r="BF133"/>
  <c r="BF147"/>
  <c r="BF153"/>
  <c r="BF166"/>
  <c r="BF168"/>
  <c r="BF170"/>
  <c r="BF197"/>
  <c r="BF209"/>
  <c r="BF211"/>
  <c r="BF215"/>
  <c r="BF217"/>
  <c r="BF230"/>
  <c r="BF248"/>
  <c r="BF264"/>
  <c r="BF277"/>
  <c r="BF281"/>
  <c r="BF287"/>
  <c r="J89"/>
  <c r="BF136"/>
  <c r="BF143"/>
  <c r="BF145"/>
  <c r="BF172"/>
  <c r="BF174"/>
  <c r="BF176"/>
  <c r="BF178"/>
  <c r="BF183"/>
  <c r="BF188"/>
  <c r="BF189"/>
  <c r="BF216"/>
  <c r="BF219"/>
  <c r="BF221"/>
  <c r="BF236"/>
  <c r="BF238"/>
  <c r="BF291"/>
  <c r="BF294"/>
  <c r="BF149"/>
  <c r="BF162"/>
  <c r="BF186"/>
  <c r="BF206"/>
  <c r="BF208"/>
  <c r="BF213"/>
  <c r="BF218"/>
  <c r="BF226"/>
  <c r="BF250"/>
  <c r="BF258"/>
  <c r="BF260"/>
  <c r="BF275"/>
  <c r="BF283"/>
  <c r="BF293"/>
  <c r="BF185"/>
  <c r="BF191"/>
  <c r="BF193"/>
  <c r="BF199"/>
  <c r="BF204"/>
  <c r="BF207"/>
  <c r="BF228"/>
  <c r="BF234"/>
  <c r="BF240"/>
  <c r="BF242"/>
  <c r="BF244"/>
  <c r="BF246"/>
  <c r="BF254"/>
  <c r="BF262"/>
  <c r="BF296"/>
  <c r="BF131"/>
  <c r="BF137"/>
  <c r="BF139"/>
  <c r="BF141"/>
  <c r="BF155"/>
  <c r="BF156"/>
  <c r="BF164"/>
  <c r="BF180"/>
  <c r="BF184"/>
  <c r="BF198"/>
  <c r="BF200"/>
  <c r="BF202"/>
  <c r="BF214"/>
  <c r="BF232"/>
  <c r="BF269"/>
  <c r="BF273"/>
  <c r="BF285"/>
  <c r="BF292"/>
  <c r="F90"/>
  <c r="BF151"/>
  <c r="BF157"/>
  <c r="BF158"/>
  <c r="BF196"/>
  <c r="BF201"/>
  <c r="BF203"/>
  <c r="BF222"/>
  <c r="BF224"/>
  <c r="BF252"/>
  <c r="BF256"/>
  <c r="BF266"/>
  <c r="BF268"/>
  <c r="F33"/>
  <c i="1" r="BB95"/>
  <c r="BB94"/>
  <c r="AX94"/>
  <c i="2" r="F35"/>
  <c i="1" r="BD95"/>
  <c r="BD94"/>
  <c r="W33"/>
  <c i="2" r="F31"/>
  <c i="1" r="AZ95"/>
  <c r="AZ94"/>
  <c r="W29"/>
  <c i="2" r="J31"/>
  <c i="1" r="AV95"/>
  <c i="2" r="F34"/>
  <c i="1" r="BC95"/>
  <c r="BC94"/>
  <c r="W32"/>
  <c i="2" l="1" r="P194"/>
  <c r="P129"/>
  <c r="P128"/>
  <c i="1" r="AU95"/>
  <c i="2" r="BK194"/>
  <c r="J194"/>
  <c r="J100"/>
  <c r="T194"/>
  <c r="R194"/>
  <c r="R129"/>
  <c r="R128"/>
  <c r="T129"/>
  <c r="T128"/>
  <c r="BK289"/>
  <c r="J289"/>
  <c r="J108"/>
  <c r="BK129"/>
  <c r="J129"/>
  <c r="J95"/>
  <c r="J195"/>
  <c r="J101"/>
  <c i="1" r="AU94"/>
  <c i="2" r="F32"/>
  <c i="1" r="BA95"/>
  <c r="BA94"/>
  <c r="W30"/>
  <c r="AV94"/>
  <c r="AK29"/>
  <c r="W31"/>
  <c r="AY94"/>
  <c i="2" r="J32"/>
  <c i="1" r="AW95"/>
  <c r="AT95"/>
  <c i="2" l="1" r="BK128"/>
  <c r="J128"/>
  <c r="J28"/>
  <c i="1" r="AG95"/>
  <c r="AG94"/>
  <c r="AK26"/>
  <c r="AW94"/>
  <c r="AK30"/>
  <c r="AK35"/>
  <c i="2" l="1" r="J37"/>
  <c r="J94"/>
  <c i="1" r="AN95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<sst xmlns="http://schemas.openxmlformats.org/spreadsheetml/2006/main">
  <si>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</si>
  <si>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</si>
  <si>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</si>
  <si>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</si>
  <si>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</si>
  <si>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{f1a3df6d-586b-42f0-97f3-9babcbf5b8c8}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</si>
  <si>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</si>
  <si>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</si>
  <si>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</si>
  <si>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</si>
  <si>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</si>
  <si>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</si>
  <si>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</si>
  <si>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BSK_2022_06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</si>
  <si>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</si>
  <si>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</si>
  <si>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Oprava povrchov bytovej jednotky, výmena protipožiarnych dverí</t>
  </si>
  <si>
    <t>JKSO:</t>
  </si>
  <si>
    <t>KS:</t>
  </si>
  <si>
    <t>Miesto:</t>
  </si>
  <si>
    <t>Haanova 36 - 38, Bratislava, 851 04</t>
  </si>
  <si>
    <t>Dátum:</t>
  </si>
  <si>
    <t>2. 6. 2022</t>
  </si>
  <si>
    <t>Objednávateľ:</t>
  </si>
  <si>
    <t>IČO:</t>
  </si>
  <si>
    <t>DSS pre deti a dospelých Kampino</t>
  </si>
  <si>
    <t>IČ DPH:</t>
  </si>
  <si>
    <t>Zhotoviteľ:</t>
  </si>
  <si>
    <t>Vyplň údaj</t>
  </si>
  <si>
    <t>Projektant:</t>
  </si>
  <si>
    <t xml:space="preserve"> </t>
  </si>
  <si>
    <t>True</t>
  </si>
  <si>
    <t>Spracovateľ:</t>
  </si>
  <si>
    <t>Bratislavský samosprávny kraj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</si>
  <si>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</si>
  <si>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</si>
  <si>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</si>
  <si>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</si>
  <si>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</si>
  <si>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</si>
  <si>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</si>
  <si>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</si>
  <si>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</si>
  <si>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</si>
  <si>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</si>
  <si>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</si>
  <si>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</si>
  <si>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</si>
  <si>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</si>
  <si>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</si>
  <si>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</si>
  <si>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</si>
  <si>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</si>
  <si>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</si>
  <si>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</si>
  <si>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</si>
  <si>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</si>
  <si>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</si>
  <si>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</si>
  <si>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</si>
  <si>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</si>
  <si>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</si>
  <si>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</si>
  <si>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</si>
  <si>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</si>
  <si>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</si>
  <si>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</si>
  <si>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</si>
  <si>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</si>
  <si>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</si>
  <si>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</si>
  <si>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</si>
  <si>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</si>
  <si>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</si>
  <si>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</si>
  <si>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</si>
  <si>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</si>
  <si>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</si>
  <si>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</si>
  <si>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</si>
  <si>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</si>
  <si>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</si>
  <si>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f11</t>
  </si>
  <si>
    <t>podlaha_dlažba keramická</t>
  </si>
  <si>
    <t>m2</t>
  </si>
  <si>
    <t>5,15</t>
  </si>
  <si>
    <t>3</t>
  </si>
  <si>
    <t>f21</t>
  </si>
  <si>
    <t>stena_maľba vápenná</t>
  </si>
  <si>
    <t>174,821</t>
  </si>
  <si>
    <t>KRYCÍ LIST ROZPOČTU</t>
  </si>
  <si>
    <t>f12</t>
  </si>
  <si>
    <t>podlaha_vinylova podlaha</t>
  </si>
  <si>
    <t>64,651</t>
  </si>
  <si>
    <t>f22</t>
  </si>
  <si>
    <t>strop_maľba vápenná</t>
  </si>
  <si>
    <t>69,801</t>
  </si>
  <si>
    <t>f4</t>
  </si>
  <si>
    <t>priečka</t>
  </si>
  <si>
    <t>14,412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</si>
  <si>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</si>
  <si>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</si>
  <si>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</si>
  <si>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</si>
  <si>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</si>
  <si>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</si>
  <si>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</si>
  <si>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</si>
  <si>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</si>
  <si>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</si>
  <si>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</si>
  <si>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734 - Ústredné kúrenie, armatúry.</t>
  </si>
  <si>
    <t xml:space="preserve">    735 - Ústredné kúrenie, vykurov. telesá</t>
  </si>
  <si>
    <t xml:space="preserve">    766 - Konštrukcie stolárske</t>
  </si>
  <si>
    <t xml:space="preserve">    771 - Podlahy z dlaždíc</t>
  </si>
  <si>
    <t xml:space="preserve">    775 - Podlahy vlysové a parketové</t>
  </si>
  <si>
    <t xml:space="preserve">    776 - Podlahy povlakové</t>
  </si>
  <si>
    <t xml:space="preserve">    784 - Dokončovacie práce - maľby</t>
  </si>
  <si>
    <t>M - Práce a dodávky M</t>
  </si>
  <si>
    <t xml:space="preserve">    21-M - Elektromontáže   </t>
  </si>
  <si>
    <t xml:space="preserve">    95-M - Revízie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</si>
  <si>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</si>
  <si>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</si>
  <si>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</si>
  <si>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</si>
  <si>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</si>
  <si>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</si>
  <si>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</si>
  <si>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</si>
  <si>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</si>
  <si>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</si>
  <si>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</si>
  <si>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</si>
  <si>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</si>
  <si>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</si>
  <si>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</si>
  <si>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Zvislé a kompletné konštrukcie</t>
  </si>
  <si>
    <t>K</t>
  </si>
  <si>
    <t>317160173.S</t>
  </si>
  <si>
    <t>Keramický preklad nenosný šírky 145 mm, výšky 71 mm, dĺžky 1500 mm</t>
  </si>
  <si>
    <t>ks</t>
  </si>
  <si>
    <t>4</t>
  </si>
  <si>
    <t>2</t>
  </si>
  <si>
    <t>-86998965</t>
  </si>
  <si>
    <t>VV</t>
  </si>
  <si>
    <t>6+5</t>
  </si>
  <si>
    <t>342272051.S</t>
  </si>
  <si>
    <t>Priečky z pórobetónových tvárnic hladkých s objemovou hmotnosťou do 600 kg/m3 hrúbky 150 mm</t>
  </si>
  <si>
    <t>171389164</t>
  </si>
  <si>
    <t>6</t>
  </si>
  <si>
    <t>Úpravy povrchov, podlahy, osadenie</t>
  </si>
  <si>
    <t>610991111.S</t>
  </si>
  <si>
    <t>Zakrývanie výplní vnútorných okenných otvorov, predmetov a konštrukcií</t>
  </si>
  <si>
    <t>-403754144</t>
  </si>
  <si>
    <t>611421321.S</t>
  </si>
  <si>
    <t>Oprava vnútorných vápenných omietok stropov železobetónových rovných tvárnicových a klenieb, opravovaná plocha nad 10 do 30 % hladkých</t>
  </si>
  <si>
    <t>831291948</t>
  </si>
  <si>
    <t>f22*0,25</t>
  </si>
  <si>
    <t>5</t>
  </si>
  <si>
    <t>612421321.S</t>
  </si>
  <si>
    <t>Oprava vnútorných vápenných omietok stien, v množstve opravenej plochy nad 10 do 30 % hladkých</t>
  </si>
  <si>
    <t>637782714</t>
  </si>
  <si>
    <t>f21*0,25</t>
  </si>
  <si>
    <t>612460124.S</t>
  </si>
  <si>
    <t>Príprava vnútorného podkladu stien penetráciou pod omietky a nátery</t>
  </si>
  <si>
    <t>-1200822721</t>
  </si>
  <si>
    <t>f21+f22</t>
  </si>
  <si>
    <t>7</t>
  </si>
  <si>
    <t>612460152.S</t>
  </si>
  <si>
    <t>Príprava vnútorného podkladu stien vápenným prednástrekom, hr. 3 mm</t>
  </si>
  <si>
    <t>-877464094</t>
  </si>
  <si>
    <t>8</t>
  </si>
  <si>
    <t>612460261.S</t>
  </si>
  <si>
    <t>Vnútorná omietka stien vápennosadrová, hr. 10 mm</t>
  </si>
  <si>
    <t>-1242821961</t>
  </si>
  <si>
    <t>9</t>
  </si>
  <si>
    <t>632001051.S</t>
  </si>
  <si>
    <t>Zhotovenie jednonásobného penetračného náteru pre potery a stierky</t>
  </si>
  <si>
    <t>-1229017980</t>
  </si>
  <si>
    <t>10</t>
  </si>
  <si>
    <t>M</t>
  </si>
  <si>
    <t>585520008700.S</t>
  </si>
  <si>
    <t>Penetračný náter na nasiakavé podklady pod potery, samonivelizačné hmoty a stavebné lepidlá</t>
  </si>
  <si>
    <t>kg</t>
  </si>
  <si>
    <t>1026148824</t>
  </si>
  <si>
    <t>f12*0,15"uvazovane s mnozstvom materialu 0,15 kg/m2</t>
  </si>
  <si>
    <t>11</t>
  </si>
  <si>
    <t>632452645.S</t>
  </si>
  <si>
    <t>Cementová samonivelizačná stierka, pevnosti v tlaku 25 MPa, hr. 6 mm</t>
  </si>
  <si>
    <t>-1696631270</t>
  </si>
  <si>
    <t>12</t>
  </si>
  <si>
    <t>642940010.S</t>
  </si>
  <si>
    <t>Začistenie zárubne</t>
  </si>
  <si>
    <t>m</t>
  </si>
  <si>
    <t>548450626</t>
  </si>
  <si>
    <t>9*0,8+2*0,6+22*2,0</t>
  </si>
  <si>
    <t>13</t>
  </si>
  <si>
    <t>642940020.S</t>
  </si>
  <si>
    <t>Vyliatie ukotvenej bezpečnostnej zárubne čerstvým betónom</t>
  </si>
  <si>
    <t>699481725</t>
  </si>
  <si>
    <t>14</t>
  </si>
  <si>
    <t>642942111.S</t>
  </si>
  <si>
    <t>Osadenie oceľovej dverovej zárubne alebo rámu, plochy otvoru do 2,5 m2</t>
  </si>
  <si>
    <t>-776304220</t>
  </si>
  <si>
    <t>15</t>
  </si>
  <si>
    <t>553310008700.S</t>
  </si>
  <si>
    <t>Zárubňa oceľová oblá šxvxhr 800x1970x160 mm L</t>
  </si>
  <si>
    <t>-1115377061</t>
  </si>
  <si>
    <t>16</t>
  </si>
  <si>
    <t>553310008300.S</t>
  </si>
  <si>
    <t>Zárubňa oceľová oblá šxvxhr 600x1970x160 mm L</t>
  </si>
  <si>
    <t>-687662211</t>
  </si>
  <si>
    <t>17</t>
  </si>
  <si>
    <t>642945111.S</t>
  </si>
  <si>
    <t>Osadenie oceľ. zárubní protipož. dverí s obetónov. jednokrídlové do 2,5 m2</t>
  </si>
  <si>
    <t>1610002479</t>
  </si>
  <si>
    <t>18</t>
  </si>
  <si>
    <t>553310010370.S</t>
  </si>
  <si>
    <t>Zárubňa požiarna oceľová, šxvxhr 800x1970x160 mm, bez povrchovej úpravy, EI30 EW30, L/P</t>
  </si>
  <si>
    <t>120882729</t>
  </si>
  <si>
    <t>Ostatné konštrukcie a práce-búranie</t>
  </si>
  <si>
    <t>19</t>
  </si>
  <si>
    <t>952901114.S</t>
  </si>
  <si>
    <t>Vyčistenie budov pri výške podlaží nad 4 m</t>
  </si>
  <si>
    <t>1815004811</t>
  </si>
  <si>
    <t>f11+f12</t>
  </si>
  <si>
    <t>952902110.S</t>
  </si>
  <si>
    <t>Čistenie budov zametaním v miestnostiach, chodbách, na schodišti a na povalách</t>
  </si>
  <si>
    <t>890024931</t>
  </si>
  <si>
    <t>200</t>
  </si>
  <si>
    <t>21</t>
  </si>
  <si>
    <t>962084131.S</t>
  </si>
  <si>
    <t xml:space="preserve">Búranie priečok doskových, sadrových, sadrokartónových hr.do 100 mm,  -0,10000t</t>
  </si>
  <si>
    <t>1191304875</t>
  </si>
  <si>
    <t>22</t>
  </si>
  <si>
    <t>965044201.S</t>
  </si>
  <si>
    <t>Brúsenie existujúcich betónových podláh, -0,00600t</t>
  </si>
  <si>
    <t>-1210598745</t>
  </si>
  <si>
    <t>23</t>
  </si>
  <si>
    <t>967041112.S</t>
  </si>
  <si>
    <t xml:space="preserve">Prikresanie rovných ostení bez odstupu, po hrubom vybúraní otvorov, v betóne,  -0,06600t</t>
  </si>
  <si>
    <t>-1020748549</t>
  </si>
  <si>
    <t>0,15*(0,8+2,0*2)*9+0,15*(0,6+2,0*2)*9"vymena dveri</t>
  </si>
  <si>
    <t>24</t>
  </si>
  <si>
    <t>968061112.S</t>
  </si>
  <si>
    <t>Vyvesenie dreveného krídla do suti plochy do 1,5 m2, -0,01200t</t>
  </si>
  <si>
    <t>-1741324956</t>
  </si>
  <si>
    <t>25</t>
  </si>
  <si>
    <t>968061116.S</t>
  </si>
  <si>
    <t>Demontáž dverí drevených vchodových, 1 bm obvodu - 0,012t</t>
  </si>
  <si>
    <t>2137085711</t>
  </si>
  <si>
    <t>9*0,8+2*0,6+28*2,0</t>
  </si>
  <si>
    <t>26</t>
  </si>
  <si>
    <t>968061125.S</t>
  </si>
  <si>
    <t>Vyvesenie dreveného dverného krídla do suti plochy do 2 m2, -0,02400t</t>
  </si>
  <si>
    <t>-520481054</t>
  </si>
  <si>
    <t>27</t>
  </si>
  <si>
    <t>968072247.Sr</t>
  </si>
  <si>
    <t xml:space="preserve">Vybúranie kovových rámov priečky jednoduchých plochy nad 4 m2,  -0,03400t</t>
  </si>
  <si>
    <t>-619653362</t>
  </si>
  <si>
    <t>28</t>
  </si>
  <si>
    <t>968072455.S</t>
  </si>
  <si>
    <t xml:space="preserve">Vybúranie kovových dverových zárubní plochy do 2 m2,  -0,07600t</t>
  </si>
  <si>
    <t>155771927</t>
  </si>
  <si>
    <t>9*0,8*2,0+2*0,6*2,0</t>
  </si>
  <si>
    <t>"dvere do KUP a WC, rezanie motorovou pílou</t>
  </si>
  <si>
    <t>29</t>
  </si>
  <si>
    <t>979011111.S</t>
  </si>
  <si>
    <t>Zvislá doprava sutiny a vybúraných hmôt za prvé podlažie nad alebo pod základným podlažím</t>
  </si>
  <si>
    <t>t</t>
  </si>
  <si>
    <t>2051196920</t>
  </si>
  <si>
    <t>30</t>
  </si>
  <si>
    <t>979011131.S</t>
  </si>
  <si>
    <t>Zvislá doprava sutiny po schodoch ručne do 3,5 m</t>
  </si>
  <si>
    <t>1950227245</t>
  </si>
  <si>
    <t>31</t>
  </si>
  <si>
    <t>979081111.S</t>
  </si>
  <si>
    <t>Odvoz sutiny a vybúraných hmôt na skládku do 1 km</t>
  </si>
  <si>
    <t>1526480880</t>
  </si>
  <si>
    <t>32</t>
  </si>
  <si>
    <t>979081121.S</t>
  </si>
  <si>
    <t>Odvoz sutiny a vybúraných hmôt na skládku za každý ďalší 1 km</t>
  </si>
  <si>
    <t>1552223749</t>
  </si>
  <si>
    <t>13,088*25 'Prepočítané koeficientom množstva</t>
  </si>
  <si>
    <t>33</t>
  </si>
  <si>
    <t>979082111.S</t>
  </si>
  <si>
    <t>Vnútrostavenisková doprava sutiny a vybúraných hmôt do 10 m</t>
  </si>
  <si>
    <t>1720712056</t>
  </si>
  <si>
    <t>34</t>
  </si>
  <si>
    <t>979082121.S</t>
  </si>
  <si>
    <t>Vnútrostavenisková doprava sutiny a vybúraných hmôt za každých ďalších 5 m</t>
  </si>
  <si>
    <t>404649169</t>
  </si>
  <si>
    <t>13,088*10 'Prepočítané koeficientom množstva</t>
  </si>
  <si>
    <t>35</t>
  </si>
  <si>
    <t>979089612.S</t>
  </si>
  <si>
    <t>Poplatok za skladovanie - iné odpady zo stavieb a demolácií (17 09), ostatné</t>
  </si>
  <si>
    <t>1921228246</t>
  </si>
  <si>
    <t>99</t>
  </si>
  <si>
    <t>Presun hmôt HSV</t>
  </si>
  <si>
    <t>36</t>
  </si>
  <si>
    <t>999281111.S</t>
  </si>
  <si>
    <t>Presun hmôt pre opravy a údržbu objektov vrátane vonkajších plášťov výšky do 25 m</t>
  </si>
  <si>
    <t>1122635900</t>
  </si>
  <si>
    <t>PSV</t>
  </si>
  <si>
    <t>Práce a dodávky PSV</t>
  </si>
  <si>
    <t>734</t>
  </si>
  <si>
    <t>Ústredné kúrenie, armatúry.</t>
  </si>
  <si>
    <t>37</t>
  </si>
  <si>
    <t>734211111.S</t>
  </si>
  <si>
    <t>Ventil odvzdušňovací závitový vykurovacích telies do G 3/8</t>
  </si>
  <si>
    <t>795265834</t>
  </si>
  <si>
    <t>38</t>
  </si>
  <si>
    <t>734223110.S</t>
  </si>
  <si>
    <t>Montáž ventilu závitového termostatického rohového jednoregulačného G 3/8</t>
  </si>
  <si>
    <t>-1682516899</t>
  </si>
  <si>
    <t>39</t>
  </si>
  <si>
    <t>1392300</t>
  </si>
  <si>
    <t>HERZ Ventil do spiatočky RL-5 DN 10, priamy, s prednastavením, s možnosťou napúšťania, vypúšťania a uzavretia, prípojka na vykurovacie teleso s kužeľovým tesnením, pripojenie na rúru univerzálnym hrdlom</t>
  </si>
  <si>
    <t>474177654</t>
  </si>
  <si>
    <t>40</t>
  </si>
  <si>
    <t>1392301</t>
  </si>
  <si>
    <t>HERZ Ventil do spiatočky RL-5 DN 15, priamy, s prednastavením, s možnosťou napúšťania, vypúšťania a uzavretia, prípojka na vykurovacie teleso s kužeľovým tesnením, pripojenie na rúru univerzálnym hrdlom</t>
  </si>
  <si>
    <t>-1519135608</t>
  </si>
  <si>
    <t>41</t>
  </si>
  <si>
    <t>1762365</t>
  </si>
  <si>
    <t>HERZ Ventil TS-98-V DN 10, termostatický, priamy, s plynulým odčítateľným prednastavením, prípojka na vykurovacie teleso s kužeľovým tesnením, pripojenie na rúru univerzálnym hrdlom</t>
  </si>
  <si>
    <t>-2028774297</t>
  </si>
  <si>
    <t>42</t>
  </si>
  <si>
    <t>1762367</t>
  </si>
  <si>
    <t>HERZ Ventil TS-98-V DN 15, termostatický, priamy, s plynulým odčítateľným prednastavením, prípojka na vykurovacie teleso s kužeľovým tesnením, pripojenie na rúru univerzálnym hrdlom</t>
  </si>
  <si>
    <t>1739832323</t>
  </si>
  <si>
    <t>43</t>
  </si>
  <si>
    <t>734223208</t>
  </si>
  <si>
    <t>Montáž termostatickej hlavice kvapalinovej jednoduchej</t>
  </si>
  <si>
    <t>súb.</t>
  </si>
  <si>
    <t>-526856571</t>
  </si>
  <si>
    <t>44</t>
  </si>
  <si>
    <t>1920030</t>
  </si>
  <si>
    <t>HERZ Hlavica termostatická "Design" "Mini" závit M 28 x 1,5, s kvapalinovým snímačom a polohou "0", nastaviteľná protimrazová ochrana pri cca 6°C, teplotný rozsah 6 - 30 °C</t>
  </si>
  <si>
    <t>-1741895832</t>
  </si>
  <si>
    <t>45</t>
  </si>
  <si>
    <t>998734103.S</t>
  </si>
  <si>
    <t>Presun hmôt pre armatúry v objektoch výšky nad 6 do 24 m</t>
  </si>
  <si>
    <t>-89057033</t>
  </si>
  <si>
    <t>735</t>
  </si>
  <si>
    <t>Ústredné kúrenie, vykurov. telesá</t>
  </si>
  <si>
    <t>46</t>
  </si>
  <si>
    <t>735111810.S</t>
  </si>
  <si>
    <t xml:space="preserve">Demontáž radiátorov  pre spätné použitie, uzatvorenie, vypustenie systém, ostatné súvisiace práce komplet</t>
  </si>
  <si>
    <t>-1452618415</t>
  </si>
  <si>
    <t>47</t>
  </si>
  <si>
    <t>735191905.S</t>
  </si>
  <si>
    <t>Ostatné opravy vykurovacích telies, odvzdušnenie telesa</t>
  </si>
  <si>
    <t>-896617757</t>
  </si>
  <si>
    <t>48</t>
  </si>
  <si>
    <t>735192912.S</t>
  </si>
  <si>
    <t>Vyčistenie, prepláchnutie vykurovacieho telesa, spätná montáž, otvorenie, napustenie systému, ostatné súvisiace práce komplet</t>
  </si>
  <si>
    <t>106387975</t>
  </si>
  <si>
    <t>49</t>
  </si>
  <si>
    <t>998735102.S</t>
  </si>
  <si>
    <t>Presun hmôt pre vykurovacie telesá v objektoch výšky nad 6 do 12 m</t>
  </si>
  <si>
    <t>290372881</t>
  </si>
  <si>
    <t>766</t>
  </si>
  <si>
    <t>Konštrukcie stolárske</t>
  </si>
  <si>
    <t>50</t>
  </si>
  <si>
    <t>766111820.S</t>
  </si>
  <si>
    <t xml:space="preserve">Demontáž priečky sadrokartónovej,  -0,01695t</t>
  </si>
  <si>
    <t>-130727097</t>
  </si>
  <si>
    <t>51</t>
  </si>
  <si>
    <t>766661422.S</t>
  </si>
  <si>
    <t>Montáž dverí drevených vchodových bezpečnostných do kovovej bezpečnostnej zárubne</t>
  </si>
  <si>
    <t>-160131042</t>
  </si>
  <si>
    <t>52</t>
  </si>
  <si>
    <t>611650001070.S</t>
  </si>
  <si>
    <t>Dvere vnútorné protipožiarne drevené EI EW 30 D3, šxv 800x1970 mm, požiarna výplň DTD, SK certifikát, CPL lamino 0,2 mm</t>
  </si>
  <si>
    <t>817239980</t>
  </si>
  <si>
    <t>53</t>
  </si>
  <si>
    <t>766662112.S</t>
  </si>
  <si>
    <t>Montáž dverového krídla otočného jednokrídlového poldrážkového, do existujúcej zárubne, vrátane kovania</t>
  </si>
  <si>
    <t>495654265</t>
  </si>
  <si>
    <t>54</t>
  </si>
  <si>
    <t>611610002200.S.90</t>
  </si>
  <si>
    <t>Dvere vnútorné jednokrídlové, šírka 900 mm, výplň DTD doska, povrch fólia, plné</t>
  </si>
  <si>
    <t>1563469848</t>
  </si>
  <si>
    <t>55</t>
  </si>
  <si>
    <t>549150000400.S</t>
  </si>
  <si>
    <t>Kľučka dverová s vložkovým zámkom a vložkou, nerez</t>
  </si>
  <si>
    <t>-1096084134</t>
  </si>
  <si>
    <t>56</t>
  </si>
  <si>
    <t>766811801.S</t>
  </si>
  <si>
    <t xml:space="preserve">Demontáž kuchynskej linky drevenej, spodnej skrinky     -0,0130t</t>
  </si>
  <si>
    <t>1817050437</t>
  </si>
  <si>
    <t>57</t>
  </si>
  <si>
    <t>766811802.S</t>
  </si>
  <si>
    <t xml:space="preserve">Demontáž kuchynskej linky drevenej, hornej skrinky       -0,01000t</t>
  </si>
  <si>
    <t>-93442007</t>
  </si>
  <si>
    <t>58</t>
  </si>
  <si>
    <t>766811803.S</t>
  </si>
  <si>
    <t xml:space="preserve">Demontáž kuchynskej linky drevenej, pracovnej dosky     -0,02100t</t>
  </si>
  <si>
    <t>650697849</t>
  </si>
  <si>
    <t>59</t>
  </si>
  <si>
    <t>766811804.S</t>
  </si>
  <si>
    <t xml:space="preserve">Demontáž kuchynskej linky drevenej, svetelnej rampy      -0,01800t</t>
  </si>
  <si>
    <t>772078787</t>
  </si>
  <si>
    <t>60</t>
  </si>
  <si>
    <t>766821002.S</t>
  </si>
  <si>
    <t>Montáž vstavanej skrine, korpusu, policovej</t>
  </si>
  <si>
    <t>-1347115500</t>
  </si>
  <si>
    <t>4"opatovna montaz jestvujucej skrine</t>
  </si>
  <si>
    <t>61</t>
  </si>
  <si>
    <t>766821011.S</t>
  </si>
  <si>
    <t>Montáž vstavanej skrine, osadenie boku alebo medzisteny</t>
  </si>
  <si>
    <t>1971438092</t>
  </si>
  <si>
    <t>5"opatovna montaz jestvujucej skrine</t>
  </si>
  <si>
    <t>62</t>
  </si>
  <si>
    <t>766821012.S</t>
  </si>
  <si>
    <t>Montáž vstavanej skrine, osadenie chrbtovej steny</t>
  </si>
  <si>
    <t>1869276336</t>
  </si>
  <si>
    <t>3"opatovna montaz jestvujucej skrine</t>
  </si>
  <si>
    <t>63</t>
  </si>
  <si>
    <t>766821016.S</t>
  </si>
  <si>
    <t>Montáž vstavanej skrine, dverí vrátane kovania, posuvných</t>
  </si>
  <si>
    <t>200526584</t>
  </si>
  <si>
    <t>64</t>
  </si>
  <si>
    <t>766821019.S</t>
  </si>
  <si>
    <t>Montáž vstavanej skrine, osadenie poličky</t>
  </si>
  <si>
    <t>-1966306439</t>
  </si>
  <si>
    <t>15"opatovna montaz jestvujucej skrine</t>
  </si>
  <si>
    <t>65</t>
  </si>
  <si>
    <t>766821821.S</t>
  </si>
  <si>
    <t xml:space="preserve">Demontáž vstavanej skrine   -0,11000t</t>
  </si>
  <si>
    <t>-1748392461</t>
  </si>
  <si>
    <t>30"sucasti vstavanej skrine, demontaz na opatovnu montaz</t>
  </si>
  <si>
    <t>66</t>
  </si>
  <si>
    <t>998766103.S</t>
  </si>
  <si>
    <t>Presun hmot pre konštrukcie stolárske v objektoch výšky nad 12 do 24 m</t>
  </si>
  <si>
    <t>-1951447472</t>
  </si>
  <si>
    <t>771</t>
  </si>
  <si>
    <t>Podlahy z dlaždíc</t>
  </si>
  <si>
    <t>67</t>
  </si>
  <si>
    <t>775413330.S</t>
  </si>
  <si>
    <t>Montáž ukončovacej lišty lepením</t>
  </si>
  <si>
    <t>-1068976221</t>
  </si>
  <si>
    <t>0,6*2"vstup do KUP a WC</t>
  </si>
  <si>
    <t>68</t>
  </si>
  <si>
    <t>611990001400.S</t>
  </si>
  <si>
    <t>Lišta prechodová samolepiaca, šírka 40 mm</t>
  </si>
  <si>
    <t>-2028667796</t>
  </si>
  <si>
    <t>1,2*1,2 'Prepočítané koeficientom množstva</t>
  </si>
  <si>
    <t>69</t>
  </si>
  <si>
    <t>998771102.S</t>
  </si>
  <si>
    <t>Presun hmôt pre podlahy z dlaždíc v objektoch výšky nad 6 do 12 m</t>
  </si>
  <si>
    <t>412954713</t>
  </si>
  <si>
    <t>775</t>
  </si>
  <si>
    <t>Podlahy vlysové a parketové</t>
  </si>
  <si>
    <t>70</t>
  </si>
  <si>
    <t>775413130.S</t>
  </si>
  <si>
    <t>Montáž podlahových soklíkov alebo líšt obvodových lepením</t>
  </si>
  <si>
    <t>-1003228825</t>
  </si>
  <si>
    <t>(4,0+3,4)*2+(2,48+3,7)*2+(3,75+3,70)*2+(10,0+2,8)*2</t>
  </si>
  <si>
    <t>71</t>
  </si>
  <si>
    <t>611990004200.S</t>
  </si>
  <si>
    <t>Lišta soklová drevená, vxš 30x18 mm</t>
  </si>
  <si>
    <t>41109486</t>
  </si>
  <si>
    <t>67,66*1,2 'Prepočítané koeficientom množstva</t>
  </si>
  <si>
    <t>72</t>
  </si>
  <si>
    <t>775521810.S</t>
  </si>
  <si>
    <t>Demontáž podláh drevených, laminátových, parketových položených voľne alebo spoj click, vrátane líšt, následné vyčistenie -0,0150t</t>
  </si>
  <si>
    <t>-1517226787</t>
  </si>
  <si>
    <t>73</t>
  </si>
  <si>
    <t>998775102.S</t>
  </si>
  <si>
    <t>Presun hmôt pre podlahy vlysové a parketové v objektoch výšky nad 6 do 12 m</t>
  </si>
  <si>
    <t>-1621329738</t>
  </si>
  <si>
    <t>776</t>
  </si>
  <si>
    <t>Podlahy povlakové</t>
  </si>
  <si>
    <t>74</t>
  </si>
  <si>
    <t>776541200.S</t>
  </si>
  <si>
    <t>Položenie povlakových podláh PVC vinyl heterogénnych LVT spoj click</t>
  </si>
  <si>
    <t>1926777711</t>
  </si>
  <si>
    <t>75</t>
  </si>
  <si>
    <t>284110004520.S</t>
  </si>
  <si>
    <t>Podlaha PVC heterogénna, LVT vinylové dielce, spoj click, hrúbka do 5 mm</t>
  </si>
  <si>
    <t>1721689530</t>
  </si>
  <si>
    <t>64,651*1,2 'Prepočítané koeficientom množstva</t>
  </si>
  <si>
    <t>76</t>
  </si>
  <si>
    <t>776990105.S</t>
  </si>
  <si>
    <t>Vysávanie podkladu pred kladením povlakovýck podláh</t>
  </si>
  <si>
    <t>-110787895</t>
  </si>
  <si>
    <t>77</t>
  </si>
  <si>
    <t>776990110.S</t>
  </si>
  <si>
    <t>Penetrovanie podkladu pred kladením povlakových podláh</t>
  </si>
  <si>
    <t>-1921375979</t>
  </si>
  <si>
    <t>78</t>
  </si>
  <si>
    <t>776992122.S</t>
  </si>
  <si>
    <t>Tmelenie podkladu, stierkovanie vyrovnávacím tmelom hr. 3 mm lokálne</t>
  </si>
  <si>
    <t>-1911536240</t>
  </si>
  <si>
    <t>79</t>
  </si>
  <si>
    <t>776992127.S</t>
  </si>
  <si>
    <t>Vyspravenie podkladu nivelačnou stierkou hr. 5 mm</t>
  </si>
  <si>
    <t>490007164</t>
  </si>
  <si>
    <t>80</t>
  </si>
  <si>
    <t>776992220.S</t>
  </si>
  <si>
    <t>Príprava podkladu frézovaním betónu</t>
  </si>
  <si>
    <t>921542621</t>
  </si>
  <si>
    <t>81</t>
  </si>
  <si>
    <t>998776102.S</t>
  </si>
  <si>
    <t>Presun hmôt pre podlahy povlakové v objektoch výšky nad 6 do 12 m</t>
  </si>
  <si>
    <t>-1455879767</t>
  </si>
  <si>
    <t>784</t>
  </si>
  <si>
    <t>Dokončovacie práce - maľby</t>
  </si>
  <si>
    <t>82</t>
  </si>
  <si>
    <t>784401801.S</t>
  </si>
  <si>
    <t>Odstránenie malieb obrúsením a oprášením, výšky do 3,80 m, -0,0003 t</t>
  </si>
  <si>
    <t>1372231768</t>
  </si>
  <si>
    <t>83</t>
  </si>
  <si>
    <t>784410010.S</t>
  </si>
  <si>
    <t>Oblepenie vypínačov, zásuviek, svietidiel, revíznych dvierok, páskou výšky do 3,80 m</t>
  </si>
  <si>
    <t>sub</t>
  </si>
  <si>
    <t>-1999976743</t>
  </si>
  <si>
    <t>84</t>
  </si>
  <si>
    <t>784410030.S</t>
  </si>
  <si>
    <t xml:space="preserve">Oblepenie soklov, stykov, okrajov a iných zariadení,  ..... výšky miestnosti do 3,80 m</t>
  </si>
  <si>
    <t>-464602474</t>
  </si>
  <si>
    <t>(0,6+2,0*2)*2+(0,8+2,0*2)*4+(1,0+2,0*2)"dvere</t>
  </si>
  <si>
    <t>(2,71*2+2,41*2)+(2,93*2+1,2*2)*2+(4,95*2+2,93*2)"okna</t>
  </si>
  <si>
    <t>Súčet</t>
  </si>
  <si>
    <t>85</t>
  </si>
  <si>
    <t>784410100.S</t>
  </si>
  <si>
    <t>Penetrovanie jednonásobné jemnozrnných podkladov výšky do 3,80 m</t>
  </si>
  <si>
    <t>-561258855</t>
  </si>
  <si>
    <t>86</t>
  </si>
  <si>
    <t>784410600.S</t>
  </si>
  <si>
    <t>Vyrovnanie trhlín a nerovností na jemnozrnných povrchoch výšky do 3,80 m</t>
  </si>
  <si>
    <t>-353453743</t>
  </si>
  <si>
    <t>87</t>
  </si>
  <si>
    <t>784418011.S</t>
  </si>
  <si>
    <t>Zakrývanie otvorov a zariadení fóliou v miestnostiach</t>
  </si>
  <si>
    <t>-1123503183</t>
  </si>
  <si>
    <t>(0,6*2,0)*2+(0,8*2,0)*4+(1,0*2,0)"dvere</t>
  </si>
  <si>
    <t>(2,71*2,41)+(2,93*1,2)*2+(4,95*2,93)"okna</t>
  </si>
  <si>
    <t>88</t>
  </si>
  <si>
    <t>784418012.S</t>
  </si>
  <si>
    <t xml:space="preserve">Zakrývanie podláh a zariadení papierom v miestnostiach </t>
  </si>
  <si>
    <t>1495369355</t>
  </si>
  <si>
    <t>89</t>
  </si>
  <si>
    <t>784422271.S</t>
  </si>
  <si>
    <t>Maľby vápenné základné dvojnásobné, ručne nanášané na jemnozrnný podklad výšky do 3,80 m, oteruvzdorné</t>
  </si>
  <si>
    <t>-225179804</t>
  </si>
  <si>
    <t>90</t>
  </si>
  <si>
    <t>784481010.S</t>
  </si>
  <si>
    <t>Stierka stien na podklad jemnozrnný výšky do 3,80 m</t>
  </si>
  <si>
    <t>-1601169854</t>
  </si>
  <si>
    <t>91</t>
  </si>
  <si>
    <t>784481110.S</t>
  </si>
  <si>
    <t>Stierka stropov na podklad jemnozrnný výšky do 3,80 m</t>
  </si>
  <si>
    <t>-1676481384</t>
  </si>
  <si>
    <t>Práce a dodávky M</t>
  </si>
  <si>
    <t>21-M</t>
  </si>
  <si>
    <t xml:space="preserve">Elektromontáže   </t>
  </si>
  <si>
    <t>92</t>
  </si>
  <si>
    <t>210251573.S</t>
  </si>
  <si>
    <t>Technická kontrola, Manipulácia v sieti NN</t>
  </si>
  <si>
    <t>33756869</t>
  </si>
  <si>
    <t>93</t>
  </si>
  <si>
    <t>210251575.S</t>
  </si>
  <si>
    <t>Vystavenie revíznej správy</t>
  </si>
  <si>
    <t>2048432808</t>
  </si>
  <si>
    <t>94</t>
  </si>
  <si>
    <t>210964335.S</t>
  </si>
  <si>
    <t>Demontáž na spätnú montáž - svietidla interiérového na stenu/strop do 10 kg vrátane odpojenia</t>
  </si>
  <si>
    <t>1550649960</t>
  </si>
  <si>
    <t>95</t>
  </si>
  <si>
    <t>998921203.S</t>
  </si>
  <si>
    <t>Presun hmôt pre montáž silnoprúdových rozvodov a zariadení v stavbe (objekte) výšky nad 7 do 24 m</t>
  </si>
  <si>
    <t>%</t>
  </si>
  <si>
    <t>-1409100870</t>
  </si>
  <si>
    <t>95-M</t>
  </si>
  <si>
    <t>Revízie</t>
  </si>
  <si>
    <t>96</t>
  </si>
  <si>
    <t>950107001.S</t>
  </si>
  <si>
    <t>Pomocné práce pri revíziách vypnutie vedenia, preskúšanie a zaistenie vypnutého stavu, zapnutie v jednom objekte</t>
  </si>
  <si>
    <t>-54048405</t>
  </si>
  <si>
    <t>ZOZNAM FIGÚR</t>
  </si>
  <si>
    <t>Výmera</t>
  </si>
  <si>
    <t>1,7*2,0"s*dl miestnosti_kupelna</t>
  </si>
  <si>
    <t>0,95*2,0-0,5*0,3"s*dl miestnosti_WC</t>
  </si>
  <si>
    <t>Použitie figúry:</t>
  </si>
  <si>
    <t>4,0*3,4"dl*s miestnosti _miestnost_M1</t>
  </si>
  <si>
    <t>2,48*3,7"dl*s miestnost_kuchyna_KUCH</t>
  </si>
  <si>
    <t>3,75*3,70"dl*s miestnosti_miestnost_M2</t>
  </si>
  <si>
    <t>10,0*2,8"dl*s miestnost_hala_H</t>
  </si>
  <si>
    <t>(1,7+2,0+1,7+2,0)*(2,95-1,55)-0,6*2,0"dl*v miestnosti*vyska malby nad obkladom-plocha dveri_kupelna_KU</t>
  </si>
  <si>
    <t>(0,95+2,0+0,95+2,0)*(2,95-1,55)-0,6*2,0"dl*v miestnosti*vyska malby nad obkladom-plocha dveri_WC</t>
  </si>
  <si>
    <t>(4,0+3,4+4,0+3,4)*2,93-0,8*2,0-2,41*2,71"dl*v miestnosti-plocha dveri-plocha okna_miestnost_M1</t>
  </si>
  <si>
    <t>(2,48+3,7+2,48+3,70)*2,93-0,8*2,0-1,21*2,93"dl*v miestnosti-plocha dveri-plocha okna_kuchyna_KUCH</t>
  </si>
  <si>
    <t>(3,75+3,70+3,75+3,7)*2,93-0,8*2,0-1,21*2,91"dl*v miestnosti-plocha dveri-plocha okna_miestnost_M2</t>
  </si>
  <si>
    <t>(10,0+2,7+2,8+10,0)*2,93-2*0,6*2,0-4*0,8*2,0-0,8*2,93-4,15*1,93-0,9*2,0"dl*v miestnosti-plocha dveri-plocha okien_hala_H</t>
  </si>
  <si>
    <t>f3</t>
  </si>
  <si>
    <t>obklad_steny</t>
  </si>
  <si>
    <t>(1,7+2,0)*1,5-0,6*1,5"s*dl miestnosti-plocha dveri_kupelna</t>
  </si>
  <si>
    <t>(0,95+2,0)*1,5-0,6*1,5"s*dl miestnosti_WC</t>
  </si>
  <si>
    <t>(2,48+3,75)*2,92"dl*v priecky cez miestnosti_KUCH+M2</t>
  </si>
  <si>
    <t>-0,9*2,1*2"plocha dveri_miestnost_KUCH+M2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</si>
</sst>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right" vertical="center"/>
    </xf>
    <xf numFmtId="0" fontId="23" fillId="4" borderId="8" xfId="0" applyFont="1" applyFill="1" applyBorder="1" applyAlignment="1" applyProtection="1">
      <alignment horizontal="left"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22" xfId="0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="1" customFormat="1" ht="24.96" customHeight="1">
      <c r="B4" s="21"/>
      <c r="C4" s="22"/>
      <c r="D4" s="23" t="s">
        <v>8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9</v>
      </c>
      <c r="BE4" s="25" t="s">
        <v>10</v>
      </c>
      <c r="BS4" s="17" t="s">
        <v>11</v>
      </c>
    </row>
    <row r="5" s="1" customFormat="1" ht="12" customHeight="1">
      <c r="B5" s="21"/>
      <c r="C5" s="22"/>
      <c r="D5" s="26" t="s">
        <v>12</v>
      </c>
      <c r="E5" s="22"/>
      <c r="F5" s="22"/>
      <c r="G5" s="22"/>
      <c r="H5" s="22"/>
      <c r="I5" s="22"/>
      <c r="J5" s="22"/>
      <c r="K5" s="27" t="s">
        <v>13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14</v>
      </c>
      <c r="BS5" s="17" t="s">
        <v>6</v>
      </c>
    </row>
    <row r="6" s="1" customFormat="1" ht="36.96" customHeight="1">
      <c r="B6" s="21"/>
      <c r="C6" s="22"/>
      <c r="D6" s="29" t="s">
        <v>15</v>
      </c>
      <c r="E6" s="22"/>
      <c r="F6" s="22"/>
      <c r="G6" s="22"/>
      <c r="H6" s="22"/>
      <c r="I6" s="22"/>
      <c r="J6" s="22"/>
      <c r="K6" s="30" t="s">
        <v>16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17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18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19</v>
      </c>
      <c r="E8" s="22"/>
      <c r="F8" s="22"/>
      <c r="G8" s="22"/>
      <c r="H8" s="22"/>
      <c r="I8" s="22"/>
      <c r="J8" s="22"/>
      <c r="K8" s="27" t="s">
        <v>20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21</v>
      </c>
      <c r="AL8" s="22"/>
      <c r="AM8" s="22"/>
      <c r="AN8" s="33" t="s">
        <v>22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24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25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24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24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31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24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31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36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37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38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39</v>
      </c>
      <c r="E29" s="47"/>
      <c r="F29" s="48" t="s">
        <v>40</v>
      </c>
      <c r="G29" s="47"/>
      <c r="H29" s="47"/>
      <c r="I29" s="47"/>
      <c r="J29" s="47"/>
      <c r="K29" s="47"/>
      <c r="L29" s="49">
        <v>0.20000000000000001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50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50">
        <f>ROUND(AV94, 2)</f>
        <v>0</v>
      </c>
      <c r="AL29" s="47"/>
      <c r="AM29" s="47"/>
      <c r="AN29" s="47"/>
      <c r="AO29" s="47"/>
      <c r="AP29" s="47"/>
      <c r="AQ29" s="47"/>
      <c r="AR29" s="51"/>
      <c r="BE29" s="52"/>
    </row>
    <row r="30" s="3" customFormat="1" ht="14.4" customHeight="1">
      <c r="A30" s="3"/>
      <c r="B30" s="46"/>
      <c r="C30" s="47"/>
      <c r="D30" s="47"/>
      <c r="E30" s="47"/>
      <c r="F30" s="48" t="s">
        <v>41</v>
      </c>
      <c r="G30" s="47"/>
      <c r="H30" s="47"/>
      <c r="I30" s="47"/>
      <c r="J30" s="47"/>
      <c r="K30" s="47"/>
      <c r="L30" s="49">
        <v>0.20000000000000001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50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50">
        <f>ROUND(AW94, 2)</f>
        <v>0</v>
      </c>
      <c r="AL30" s="47"/>
      <c r="AM30" s="47"/>
      <c r="AN30" s="47"/>
      <c r="AO30" s="47"/>
      <c r="AP30" s="47"/>
      <c r="AQ30" s="47"/>
      <c r="AR30" s="51"/>
      <c r="BE30" s="52"/>
    </row>
    <row r="31" hidden="1" s="3" customFormat="1" ht="14.4" customHeight="1">
      <c r="A31" s="3"/>
      <c r="B31" s="46"/>
      <c r="C31" s="47"/>
      <c r="D31" s="47"/>
      <c r="E31" s="47"/>
      <c r="F31" s="32" t="s">
        <v>42</v>
      </c>
      <c r="G31" s="47"/>
      <c r="H31" s="47"/>
      <c r="I31" s="47"/>
      <c r="J31" s="47"/>
      <c r="K31" s="47"/>
      <c r="L31" s="49">
        <v>0.20000000000000001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50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50">
        <v>0</v>
      </c>
      <c r="AL31" s="47"/>
      <c r="AM31" s="47"/>
      <c r="AN31" s="47"/>
      <c r="AO31" s="47"/>
      <c r="AP31" s="47"/>
      <c r="AQ31" s="47"/>
      <c r="AR31" s="51"/>
      <c r="BE31" s="52"/>
    </row>
    <row r="32" hidden="1" s="3" customFormat="1" ht="14.4" customHeight="1">
      <c r="A32" s="3"/>
      <c r="B32" s="46"/>
      <c r="C32" s="47"/>
      <c r="D32" s="47"/>
      <c r="E32" s="47"/>
      <c r="F32" s="32" t="s">
        <v>43</v>
      </c>
      <c r="G32" s="47"/>
      <c r="H32" s="47"/>
      <c r="I32" s="47"/>
      <c r="J32" s="47"/>
      <c r="K32" s="47"/>
      <c r="L32" s="49">
        <v>0.20000000000000001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50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50">
        <v>0</v>
      </c>
      <c r="AL32" s="47"/>
      <c r="AM32" s="47"/>
      <c r="AN32" s="47"/>
      <c r="AO32" s="47"/>
      <c r="AP32" s="47"/>
      <c r="AQ32" s="47"/>
      <c r="AR32" s="51"/>
      <c r="BE32" s="52"/>
    </row>
    <row r="33" hidden="1" s="3" customFormat="1" ht="14.4" customHeight="1">
      <c r="A33" s="3"/>
      <c r="B33" s="46"/>
      <c r="C33" s="47"/>
      <c r="D33" s="47"/>
      <c r="E33" s="47"/>
      <c r="F33" s="48" t="s">
        <v>44</v>
      </c>
      <c r="G33" s="47"/>
      <c r="H33" s="47"/>
      <c r="I33" s="47"/>
      <c r="J33" s="47"/>
      <c r="K33" s="47"/>
      <c r="L33" s="49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50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50">
        <v>0</v>
      </c>
      <c r="AL33" s="47"/>
      <c r="AM33" s="47"/>
      <c r="AN33" s="47"/>
      <c r="AO33" s="47"/>
      <c r="AP33" s="47"/>
      <c r="AQ33" s="47"/>
      <c r="AR33" s="51"/>
      <c r="BE33" s="52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3"/>
      <c r="D35" s="54" t="s">
        <v>45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46</v>
      </c>
      <c r="U35" s="55"/>
      <c r="V35" s="55"/>
      <c r="W35" s="55"/>
      <c r="X35" s="57" t="s">
        <v>47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60"/>
      <c r="C49" s="61"/>
      <c r="D49" s="62" t="s">
        <v>48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49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5" t="s">
        <v>50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5" t="s">
        <v>51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5" t="s">
        <v>50</v>
      </c>
      <c r="AI60" s="42"/>
      <c r="AJ60" s="42"/>
      <c r="AK60" s="42"/>
      <c r="AL60" s="42"/>
      <c r="AM60" s="65" t="s">
        <v>51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2" t="s">
        <v>52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53</v>
      </c>
      <c r="AI64" s="66"/>
      <c r="AJ64" s="66"/>
      <c r="AK64" s="66"/>
      <c r="AL64" s="66"/>
      <c r="AM64" s="66"/>
      <c r="AN64" s="66"/>
      <c r="AO64" s="66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5" t="s">
        <v>50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5" t="s">
        <v>51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5" t="s">
        <v>50</v>
      </c>
      <c r="AI75" s="42"/>
      <c r="AJ75" s="42"/>
      <c r="AK75" s="42"/>
      <c r="AL75" s="42"/>
      <c r="AM75" s="65" t="s">
        <v>51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4"/>
      <c r="BE77" s="38"/>
    </row>
    <row r="81" s="2" customFormat="1" ht="6.96" customHeight="1">
      <c r="A81" s="38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4"/>
      <c r="BE81" s="38"/>
    </row>
    <row r="82" s="2" customFormat="1" ht="24.96" customHeight="1">
      <c r="A82" s="38"/>
      <c r="B82" s="39"/>
      <c r="C82" s="23" t="s">
        <v>54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1"/>
      <c r="C84" s="32" t="s">
        <v>12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BSK_2022_06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="5" customFormat="1" ht="36.96" customHeight="1">
      <c r="A85" s="5"/>
      <c r="B85" s="74"/>
      <c r="C85" s="75" t="s">
        <v>15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Oprava povrchov bytovej jednotky, výmena protipožiarnych dverí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19</v>
      </c>
      <c r="D87" s="40"/>
      <c r="E87" s="40"/>
      <c r="F87" s="40"/>
      <c r="G87" s="40"/>
      <c r="H87" s="40"/>
      <c r="I87" s="40"/>
      <c r="J87" s="40"/>
      <c r="K87" s="40"/>
      <c r="L87" s="79" t="str">
        <f>IF(K8="","",K8)</f>
        <v>Haanova 36 - 38, Bratislava, 851 04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21</v>
      </c>
      <c r="AJ87" s="40"/>
      <c r="AK87" s="40"/>
      <c r="AL87" s="40"/>
      <c r="AM87" s="80" t="str">
        <f>IF(AN8= "","",AN8)</f>
        <v>2. 6. 2022</v>
      </c>
      <c r="AN87" s="80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2" t="s">
        <v>23</v>
      </c>
      <c r="D89" s="40"/>
      <c r="E89" s="40"/>
      <c r="F89" s="40"/>
      <c r="G89" s="40"/>
      <c r="H89" s="40"/>
      <c r="I89" s="40"/>
      <c r="J89" s="40"/>
      <c r="K89" s="40"/>
      <c r="L89" s="72" t="str">
        <f>IF(E11= "","",E11)</f>
        <v>DSS pre deti a dospelých Kampino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1" t="str">
        <f>IF(E17="","",E17)</f>
        <v xml:space="preserve"> </v>
      </c>
      <c r="AN89" s="72"/>
      <c r="AO89" s="72"/>
      <c r="AP89" s="72"/>
      <c r="AQ89" s="40"/>
      <c r="AR89" s="44"/>
      <c r="AS89" s="82" t="s">
        <v>55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8"/>
    </row>
    <row r="90" s="2" customFormat="1" ht="25.6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2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32</v>
      </c>
      <c r="AJ90" s="40"/>
      <c r="AK90" s="40"/>
      <c r="AL90" s="40"/>
      <c r="AM90" s="81" t="str">
        <f>IF(E20="","",E20)</f>
        <v>Bratislavský samosprávny kraj</v>
      </c>
      <c r="AN90" s="72"/>
      <c r="AO90" s="72"/>
      <c r="AP90" s="72"/>
      <c r="AQ90" s="40"/>
      <c r="AR90" s="44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8"/>
    </row>
    <row r="92" s="2" customFormat="1" ht="29.28" customHeight="1">
      <c r="A92" s="38"/>
      <c r="B92" s="39"/>
      <c r="C92" s="94" t="s">
        <v>56</v>
      </c>
      <c r="D92" s="95"/>
      <c r="E92" s="95"/>
      <c r="F92" s="95"/>
      <c r="G92" s="95"/>
      <c r="H92" s="96"/>
      <c r="I92" s="97" t="s">
        <v>57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58</v>
      </c>
      <c r="AH92" s="95"/>
      <c r="AI92" s="95"/>
      <c r="AJ92" s="95"/>
      <c r="AK92" s="95"/>
      <c r="AL92" s="95"/>
      <c r="AM92" s="95"/>
      <c r="AN92" s="97" t="s">
        <v>59</v>
      </c>
      <c r="AO92" s="95"/>
      <c r="AP92" s="99"/>
      <c r="AQ92" s="100" t="s">
        <v>60</v>
      </c>
      <c r="AR92" s="44"/>
      <c r="AS92" s="101" t="s">
        <v>61</v>
      </c>
      <c r="AT92" s="102" t="s">
        <v>62</v>
      </c>
      <c r="AU92" s="102" t="s">
        <v>63</v>
      </c>
      <c r="AV92" s="102" t="s">
        <v>64</v>
      </c>
      <c r="AW92" s="102" t="s">
        <v>65</v>
      </c>
      <c r="AX92" s="102" t="s">
        <v>66</v>
      </c>
      <c r="AY92" s="102" t="s">
        <v>67</v>
      </c>
      <c r="AZ92" s="102" t="s">
        <v>68</v>
      </c>
      <c r="BA92" s="102" t="s">
        <v>69</v>
      </c>
      <c r="BB92" s="102" t="s">
        <v>70</v>
      </c>
      <c r="BC92" s="102" t="s">
        <v>71</v>
      </c>
      <c r="BD92" s="103" t="s">
        <v>72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8"/>
    </row>
    <row r="94" s="6" customFormat="1" ht="32.4" customHeight="1">
      <c r="A94" s="6"/>
      <c r="B94" s="107"/>
      <c r="C94" s="108" t="s">
        <v>73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ROUND(AS95,2)</f>
        <v>0</v>
      </c>
      <c r="AT94" s="115">
        <f>ROUND(SUM(AV94:AW94),2)</f>
        <v>0</v>
      </c>
      <c r="AU94" s="116">
        <f>ROUND(AU95,5)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ROUND(AZ95,2)</f>
        <v>0</v>
      </c>
      <c r="BA94" s="115">
        <f>ROUND(BA95,2)</f>
        <v>0</v>
      </c>
      <c r="BB94" s="115">
        <f>ROUND(BB95,2)</f>
        <v>0</v>
      </c>
      <c r="BC94" s="115">
        <f>ROUND(BC95,2)</f>
        <v>0</v>
      </c>
      <c r="BD94" s="117">
        <f>ROUND(BD95,2)</f>
        <v>0</v>
      </c>
      <c r="BE94" s="6"/>
      <c r="BS94" s="118" t="s">
        <v>74</v>
      </c>
      <c r="BT94" s="118" t="s">
        <v>75</v>
      </c>
      <c r="BV94" s="118" t="s">
        <v>76</v>
      </c>
      <c r="BW94" s="118" t="s">
        <v>5</v>
      </c>
      <c r="BX94" s="118" t="s">
        <v>77</v>
      </c>
      <c r="CL94" s="118" t="s">
        <v>1</v>
      </c>
    </row>
    <row r="95" s="7" customFormat="1" ht="24.75" customHeight="1">
      <c r="A95" s="119" t="s">
        <v>78</v>
      </c>
      <c r="B95" s="120"/>
      <c r="C95" s="121"/>
      <c r="D95" s="122" t="s">
        <v>13</v>
      </c>
      <c r="E95" s="122"/>
      <c r="F95" s="122"/>
      <c r="G95" s="122"/>
      <c r="H95" s="122"/>
      <c r="I95" s="123"/>
      <c r="J95" s="122" t="s">
        <v>16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'BSK_2022_06 - Oprava povr...'!J28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79</v>
      </c>
      <c r="AR95" s="126"/>
      <c r="AS95" s="127">
        <v>0</v>
      </c>
      <c r="AT95" s="128">
        <f>ROUND(SUM(AV95:AW95),2)</f>
        <v>0</v>
      </c>
      <c r="AU95" s="129">
        <f>'BSK_2022_06 - Oprava povr...'!P128</f>
        <v>0</v>
      </c>
      <c r="AV95" s="128">
        <f>'BSK_2022_06 - Oprava povr...'!J31</f>
        <v>0</v>
      </c>
      <c r="AW95" s="128">
        <f>'BSK_2022_06 - Oprava povr...'!J32</f>
        <v>0</v>
      </c>
      <c r="AX95" s="128">
        <f>'BSK_2022_06 - Oprava povr...'!J33</f>
        <v>0</v>
      </c>
      <c r="AY95" s="128">
        <f>'BSK_2022_06 - Oprava povr...'!J34</f>
        <v>0</v>
      </c>
      <c r="AZ95" s="128">
        <f>'BSK_2022_06 - Oprava povr...'!F31</f>
        <v>0</v>
      </c>
      <c r="BA95" s="128">
        <f>'BSK_2022_06 - Oprava povr...'!F32</f>
        <v>0</v>
      </c>
      <c r="BB95" s="128">
        <f>'BSK_2022_06 - Oprava povr...'!F33</f>
        <v>0</v>
      </c>
      <c r="BC95" s="128">
        <f>'BSK_2022_06 - Oprava povr...'!F34</f>
        <v>0</v>
      </c>
      <c r="BD95" s="130">
        <f>'BSK_2022_06 - Oprava povr...'!F35</f>
        <v>0</v>
      </c>
      <c r="BE95" s="7"/>
      <c r="BT95" s="131" t="s">
        <v>80</v>
      </c>
      <c r="BU95" s="131" t="s">
        <v>81</v>
      </c>
      <c r="BV95" s="131" t="s">
        <v>76</v>
      </c>
      <c r="BW95" s="131" t="s">
        <v>5</v>
      </c>
      <c r="BX95" s="131" t="s">
        <v>77</v>
      </c>
      <c r="CL95" s="131" t="s">
        <v>1</v>
      </c>
    </row>
    <row r="96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="2" customFormat="1" ht="6.96" customHeight="1">
      <c r="A97" s="38"/>
      <c r="B97" s="67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sheet="1" formatColumns="0" formatRows="0" objects="1" scenarios="1" spinCount="100000" saltValue="gCW94jZJqOtD7FWsCT9ovQId2oljw7wdGNu4uAm97M+JENVLwjmdTe5E427PK/vnG6wj6Fb8QO+ZVzDvFuqd2Q==" hashValue="bM7+5SXW6F5nCoQDDEk/5u/rdF4hvEJJvbcipMUwyhFTZwOPIa4eBqWsBouhRUg/zviL27C+M4y4sNhwsswgew==" algorithmName="SHA-512" password="CC35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SK_2022_06 - Oprava povr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  <c r="AZ2" s="132" t="s">
        <v>82</v>
      </c>
      <c r="BA2" s="132" t="s">
        <v>83</v>
      </c>
      <c r="BB2" s="132" t="s">
        <v>84</v>
      </c>
      <c r="BC2" s="132" t="s">
        <v>85</v>
      </c>
      <c r="BD2" s="132" t="s">
        <v>86</v>
      </c>
    </row>
    <row r="3" s="1" customFormat="1" ht="6.96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20"/>
      <c r="AT3" s="17" t="s">
        <v>75</v>
      </c>
      <c r="AZ3" s="132" t="s">
        <v>87</v>
      </c>
      <c r="BA3" s="132" t="s">
        <v>88</v>
      </c>
      <c r="BB3" s="132" t="s">
        <v>84</v>
      </c>
      <c r="BC3" s="132" t="s">
        <v>89</v>
      </c>
      <c r="BD3" s="132" t="s">
        <v>86</v>
      </c>
    </row>
    <row r="4" s="1" customFormat="1" ht="24.96" customHeight="1">
      <c r="B4" s="20"/>
      <c r="D4" s="135" t="s">
        <v>90</v>
      </c>
      <c r="L4" s="20"/>
      <c r="M4" s="136" t="s">
        <v>9</v>
      </c>
      <c r="AT4" s="17" t="s">
        <v>4</v>
      </c>
      <c r="AZ4" s="132" t="s">
        <v>91</v>
      </c>
      <c r="BA4" s="132" t="s">
        <v>92</v>
      </c>
      <c r="BB4" s="132" t="s">
        <v>84</v>
      </c>
      <c r="BC4" s="132" t="s">
        <v>93</v>
      </c>
      <c r="BD4" s="132" t="s">
        <v>86</v>
      </c>
    </row>
    <row r="5" s="1" customFormat="1" ht="6.96" customHeight="1">
      <c r="B5" s="20"/>
      <c r="L5" s="20"/>
      <c r="AZ5" s="132" t="s">
        <v>94</v>
      </c>
      <c r="BA5" s="132" t="s">
        <v>95</v>
      </c>
      <c r="BB5" s="132" t="s">
        <v>84</v>
      </c>
      <c r="BC5" s="132" t="s">
        <v>96</v>
      </c>
      <c r="BD5" s="132" t="s">
        <v>86</v>
      </c>
    </row>
    <row r="6" s="2" customFormat="1" ht="12" customHeight="1">
      <c r="A6" s="38"/>
      <c r="B6" s="44"/>
      <c r="C6" s="38"/>
      <c r="D6" s="137" t="s">
        <v>15</v>
      </c>
      <c r="E6" s="38"/>
      <c r="F6" s="38"/>
      <c r="G6" s="38"/>
      <c r="H6" s="38"/>
      <c r="I6" s="38"/>
      <c r="J6" s="38"/>
      <c r="K6" s="38"/>
      <c r="L6" s="64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Z6" s="132" t="s">
        <v>97</v>
      </c>
      <c r="BA6" s="132" t="s">
        <v>98</v>
      </c>
      <c r="BB6" s="132" t="s">
        <v>84</v>
      </c>
      <c r="BC6" s="132" t="s">
        <v>99</v>
      </c>
      <c r="BD6" s="132" t="s">
        <v>86</v>
      </c>
    </row>
    <row r="7" s="2" customFormat="1" ht="30" customHeight="1">
      <c r="A7" s="38"/>
      <c r="B7" s="44"/>
      <c r="C7" s="38"/>
      <c r="D7" s="38"/>
      <c r="E7" s="138" t="s">
        <v>16</v>
      </c>
      <c r="F7" s="38"/>
      <c r="G7" s="38"/>
      <c r="H7" s="38"/>
      <c r="I7" s="38"/>
      <c r="J7" s="38"/>
      <c r="K7" s="38"/>
      <c r="L7" s="64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="2" customFormat="1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2" customHeight="1">
      <c r="A9" s="38"/>
      <c r="B9" s="44"/>
      <c r="C9" s="38"/>
      <c r="D9" s="137" t="s">
        <v>17</v>
      </c>
      <c r="E9" s="38"/>
      <c r="F9" s="139" t="s">
        <v>1</v>
      </c>
      <c r="G9" s="38"/>
      <c r="H9" s="38"/>
      <c r="I9" s="137" t="s">
        <v>18</v>
      </c>
      <c r="J9" s="139" t="s">
        <v>1</v>
      </c>
      <c r="K9" s="38"/>
      <c r="L9" s="6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37" t="s">
        <v>19</v>
      </c>
      <c r="E10" s="38"/>
      <c r="F10" s="139" t="s">
        <v>20</v>
      </c>
      <c r="G10" s="38"/>
      <c r="H10" s="38"/>
      <c r="I10" s="137" t="s">
        <v>21</v>
      </c>
      <c r="J10" s="140" t="str">
        <f>'Rekapitulácia stavby'!AN8</f>
        <v>2. 6. 2022</v>
      </c>
      <c r="K10" s="38"/>
      <c r="L10" s="6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37" t="s">
        <v>23</v>
      </c>
      <c r="E12" s="38"/>
      <c r="F12" s="38"/>
      <c r="G12" s="38"/>
      <c r="H12" s="38"/>
      <c r="I12" s="137" t="s">
        <v>24</v>
      </c>
      <c r="J12" s="139" t="s">
        <v>1</v>
      </c>
      <c r="K12" s="38"/>
      <c r="L12" s="6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8" customHeight="1">
      <c r="A13" s="38"/>
      <c r="B13" s="44"/>
      <c r="C13" s="38"/>
      <c r="D13" s="38"/>
      <c r="E13" s="139" t="s">
        <v>25</v>
      </c>
      <c r="F13" s="38"/>
      <c r="G13" s="38"/>
      <c r="H13" s="38"/>
      <c r="I13" s="137" t="s">
        <v>26</v>
      </c>
      <c r="J13" s="139" t="s">
        <v>1</v>
      </c>
      <c r="K13" s="38"/>
      <c r="L13" s="6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6.96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2" customHeight="1">
      <c r="A15" s="38"/>
      <c r="B15" s="44"/>
      <c r="C15" s="38"/>
      <c r="D15" s="137" t="s">
        <v>27</v>
      </c>
      <c r="E15" s="38"/>
      <c r="F15" s="38"/>
      <c r="G15" s="38"/>
      <c r="H15" s="38"/>
      <c r="I15" s="137" t="s">
        <v>24</v>
      </c>
      <c r="J15" s="33" t="str">
        <f>'Rekapitulácia stavby'!AN13</f>
        <v>Vyplň údaj</v>
      </c>
      <c r="K15" s="38"/>
      <c r="L15" s="6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8" customHeight="1">
      <c r="A16" s="38"/>
      <c r="B16" s="44"/>
      <c r="C16" s="38"/>
      <c r="D16" s="38"/>
      <c r="E16" s="33" t="str">
        <f>'Rekapitulácia stavby'!E14</f>
        <v>Vyplň údaj</v>
      </c>
      <c r="F16" s="139"/>
      <c r="G16" s="139"/>
      <c r="H16" s="139"/>
      <c r="I16" s="137" t="s">
        <v>26</v>
      </c>
      <c r="J16" s="33" t="str">
        <f>'Rekapitulácia stavby'!AN14</f>
        <v>Vyplň údaj</v>
      </c>
      <c r="K16" s="38"/>
      <c r="L16" s="6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6.96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2" customHeight="1">
      <c r="A18" s="38"/>
      <c r="B18" s="44"/>
      <c r="C18" s="38"/>
      <c r="D18" s="137" t="s">
        <v>29</v>
      </c>
      <c r="E18" s="38"/>
      <c r="F18" s="38"/>
      <c r="G18" s="38"/>
      <c r="H18" s="38"/>
      <c r="I18" s="137" t="s">
        <v>24</v>
      </c>
      <c r="J18" s="139" t="str">
        <f>IF('Rekapitulácia stavby'!AN16="","",'Rekapitulácia stavby'!AN16)</f>
        <v/>
      </c>
      <c r="K18" s="38"/>
      <c r="L18" s="6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8" customHeight="1">
      <c r="A19" s="38"/>
      <c r="B19" s="44"/>
      <c r="C19" s="38"/>
      <c r="D19" s="38"/>
      <c r="E19" s="139" t="str">
        <f>IF('Rekapitulácia stavby'!E17="","",'Rekapitulácia stavby'!E17)</f>
        <v xml:space="preserve"> </v>
      </c>
      <c r="F19" s="38"/>
      <c r="G19" s="38"/>
      <c r="H19" s="38"/>
      <c r="I19" s="137" t="s">
        <v>26</v>
      </c>
      <c r="J19" s="139" t="str">
        <f>IF('Rekapitulácia stavby'!AN17="","",'Rekapitulácia stavby'!AN17)</f>
        <v/>
      </c>
      <c r="K19" s="38"/>
      <c r="L19" s="6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6.96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2" customHeight="1">
      <c r="A21" s="38"/>
      <c r="B21" s="44"/>
      <c r="C21" s="38"/>
      <c r="D21" s="137" t="s">
        <v>32</v>
      </c>
      <c r="E21" s="38"/>
      <c r="F21" s="38"/>
      <c r="G21" s="38"/>
      <c r="H21" s="38"/>
      <c r="I21" s="137" t="s">
        <v>24</v>
      </c>
      <c r="J21" s="139" t="s">
        <v>1</v>
      </c>
      <c r="K21" s="38"/>
      <c r="L21" s="6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8" customHeight="1">
      <c r="A22" s="38"/>
      <c r="B22" s="44"/>
      <c r="C22" s="38"/>
      <c r="D22" s="38"/>
      <c r="E22" s="139" t="s">
        <v>33</v>
      </c>
      <c r="F22" s="38"/>
      <c r="G22" s="38"/>
      <c r="H22" s="38"/>
      <c r="I22" s="137" t="s">
        <v>26</v>
      </c>
      <c r="J22" s="139" t="s">
        <v>1</v>
      </c>
      <c r="K22" s="38"/>
      <c r="L22" s="6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6.96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2" customHeight="1">
      <c r="A24" s="38"/>
      <c r="B24" s="44"/>
      <c r="C24" s="38"/>
      <c r="D24" s="137" t="s">
        <v>34</v>
      </c>
      <c r="E24" s="38"/>
      <c r="F24" s="38"/>
      <c r="G24" s="38"/>
      <c r="H24" s="38"/>
      <c r="I24" s="38"/>
      <c r="J24" s="38"/>
      <c r="K24" s="38"/>
      <c r="L24" s="6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8" customFormat="1" ht="16.5" customHeight="1">
      <c r="A25" s="141"/>
      <c r="B25" s="142"/>
      <c r="C25" s="141"/>
      <c r="D25" s="141"/>
      <c r="E25" s="143" t="s">
        <v>1</v>
      </c>
      <c r="F25" s="143"/>
      <c r="G25" s="143"/>
      <c r="H25" s="143"/>
      <c r="I25" s="141"/>
      <c r="J25" s="141"/>
      <c r="K25" s="141"/>
      <c r="L25" s="144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</row>
    <row r="26" s="2" customFormat="1" ht="6.96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145"/>
      <c r="E27" s="145"/>
      <c r="F27" s="145"/>
      <c r="G27" s="145"/>
      <c r="H27" s="145"/>
      <c r="I27" s="145"/>
      <c r="J27" s="145"/>
      <c r="K27" s="145"/>
      <c r="L27" s="6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25.44" customHeight="1">
      <c r="A28" s="38"/>
      <c r="B28" s="44"/>
      <c r="C28" s="38"/>
      <c r="D28" s="146" t="s">
        <v>35</v>
      </c>
      <c r="E28" s="38"/>
      <c r="F28" s="38"/>
      <c r="G28" s="38"/>
      <c r="H28" s="38"/>
      <c r="I28" s="38"/>
      <c r="J28" s="147">
        <f>ROUND(J128, 2)</f>
        <v>0</v>
      </c>
      <c r="K28" s="38"/>
      <c r="L28" s="6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5"/>
      <c r="E29" s="145"/>
      <c r="F29" s="145"/>
      <c r="G29" s="145"/>
      <c r="H29" s="145"/>
      <c r="I29" s="145"/>
      <c r="J29" s="145"/>
      <c r="K29" s="145"/>
      <c r="L29" s="148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</row>
    <row r="30" s="2" customFormat="1" ht="14.4" customHeight="1">
      <c r="A30" s="38"/>
      <c r="B30" s="44"/>
      <c r="C30" s="38"/>
      <c r="D30" s="38"/>
      <c r="E30" s="38"/>
      <c r="F30" s="150" t="s">
        <v>37</v>
      </c>
      <c r="G30" s="38"/>
      <c r="H30" s="38"/>
      <c r="I30" s="150" t="s">
        <v>36</v>
      </c>
      <c r="J30" s="150" t="s">
        <v>38</v>
      </c>
      <c r="K30" s="38"/>
      <c r="L30" s="148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</row>
    <row r="31" s="2" customFormat="1" ht="14.4" customHeight="1">
      <c r="A31" s="38"/>
      <c r="B31" s="44"/>
      <c r="C31" s="38"/>
      <c r="D31" s="151" t="s">
        <v>39</v>
      </c>
      <c r="E31" s="152" t="s">
        <v>40</v>
      </c>
      <c r="F31" s="153">
        <f>ROUND((SUM(BE128:BE296)),  2)</f>
        <v>0</v>
      </c>
      <c r="G31" s="149"/>
      <c r="H31" s="149"/>
      <c r="I31" s="154">
        <v>0.20000000000000001</v>
      </c>
      <c r="J31" s="153">
        <f>ROUND(((SUM(BE128:BE296))*I31),  2)</f>
        <v>0</v>
      </c>
      <c r="K31" s="38"/>
      <c r="L31" s="6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152" t="s">
        <v>41</v>
      </c>
      <c r="F32" s="153">
        <f>ROUND((SUM(BF128:BF296)),  2)</f>
        <v>0</v>
      </c>
      <c r="G32" s="149"/>
      <c r="H32" s="149"/>
      <c r="I32" s="154">
        <v>0.20000000000000001</v>
      </c>
      <c r="J32" s="153">
        <f>ROUND(((SUM(BF128:BF296))*I32),  2)</f>
        <v>0</v>
      </c>
      <c r="K32" s="38"/>
      <c r="L32" s="6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hidden="1" s="2" customFormat="1" ht="14.4" customHeight="1">
      <c r="A33" s="38"/>
      <c r="B33" s="44"/>
      <c r="C33" s="38"/>
      <c r="D33" s="38"/>
      <c r="E33" s="137" t="s">
        <v>42</v>
      </c>
      <c r="F33" s="155">
        <f>ROUND((SUM(BG128:BG296)),  2)</f>
        <v>0</v>
      </c>
      <c r="G33" s="38"/>
      <c r="H33" s="38"/>
      <c r="I33" s="156">
        <v>0.20000000000000001</v>
      </c>
      <c r="J33" s="155">
        <f>0</f>
        <v>0</v>
      </c>
      <c r="K33" s="38"/>
      <c r="L33" s="148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</row>
    <row r="34" hidden="1" s="2" customFormat="1" ht="14.4" customHeight="1">
      <c r="A34" s="38"/>
      <c r="B34" s="44"/>
      <c r="C34" s="38"/>
      <c r="D34" s="38"/>
      <c r="E34" s="137" t="s">
        <v>43</v>
      </c>
      <c r="F34" s="155">
        <f>ROUND((SUM(BH128:BH296)),  2)</f>
        <v>0</v>
      </c>
      <c r="G34" s="38"/>
      <c r="H34" s="38"/>
      <c r="I34" s="156">
        <v>0.20000000000000001</v>
      </c>
      <c r="J34" s="155">
        <f>0</f>
        <v>0</v>
      </c>
      <c r="K34" s="38"/>
      <c r="L34" s="6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52" t="s">
        <v>44</v>
      </c>
      <c r="F35" s="153">
        <f>ROUND((SUM(BI128:BI296)),  2)</f>
        <v>0</v>
      </c>
      <c r="G35" s="149"/>
      <c r="H35" s="149"/>
      <c r="I35" s="154">
        <v>0</v>
      </c>
      <c r="J35" s="153">
        <f>0</f>
        <v>0</v>
      </c>
      <c r="K35" s="38"/>
      <c r="L35" s="6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6.96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="2" customFormat="1" ht="25.44" customHeight="1">
      <c r="A37" s="38"/>
      <c r="B37" s="44"/>
      <c r="C37" s="157"/>
      <c r="D37" s="158" t="s">
        <v>45</v>
      </c>
      <c r="E37" s="159"/>
      <c r="F37" s="159"/>
      <c r="G37" s="160" t="s">
        <v>46</v>
      </c>
      <c r="H37" s="161" t="s">
        <v>47</v>
      </c>
      <c r="I37" s="159"/>
      <c r="J37" s="162">
        <f>SUM(J28:J35)</f>
        <v>0</v>
      </c>
      <c r="K37" s="163"/>
      <c r="L37" s="6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1" customFormat="1" ht="14.4" customHeight="1">
      <c r="B39" s="20"/>
      <c r="L39" s="20"/>
    </row>
    <row r="40" s="1" customFormat="1" ht="14.4" customHeight="1">
      <c r="B40" s="20"/>
      <c r="L40" s="20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4"/>
      <c r="D50" s="164" t="s">
        <v>48</v>
      </c>
      <c r="E50" s="165"/>
      <c r="F50" s="165"/>
      <c r="G50" s="164" t="s">
        <v>49</v>
      </c>
      <c r="H50" s="165"/>
      <c r="I50" s="165"/>
      <c r="J50" s="165"/>
      <c r="K50" s="165"/>
      <c r="L50" s="64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6" t="s">
        <v>50</v>
      </c>
      <c r="E61" s="167"/>
      <c r="F61" s="168" t="s">
        <v>51</v>
      </c>
      <c r="G61" s="166" t="s">
        <v>50</v>
      </c>
      <c r="H61" s="167"/>
      <c r="I61" s="167"/>
      <c r="J61" s="169" t="s">
        <v>51</v>
      </c>
      <c r="K61" s="167"/>
      <c r="L61" s="6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4" t="s">
        <v>52</v>
      </c>
      <c r="E65" s="170"/>
      <c r="F65" s="170"/>
      <c r="G65" s="164" t="s">
        <v>53</v>
      </c>
      <c r="H65" s="170"/>
      <c r="I65" s="170"/>
      <c r="J65" s="170"/>
      <c r="K65" s="170"/>
      <c r="L65" s="6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6" t="s">
        <v>50</v>
      </c>
      <c r="E76" s="167"/>
      <c r="F76" s="168" t="s">
        <v>51</v>
      </c>
      <c r="G76" s="166" t="s">
        <v>50</v>
      </c>
      <c r="H76" s="167"/>
      <c r="I76" s="167"/>
      <c r="J76" s="169" t="s">
        <v>51</v>
      </c>
      <c r="K76" s="167"/>
      <c r="L76" s="6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100</v>
      </c>
      <c r="D82" s="40"/>
      <c r="E82" s="40"/>
      <c r="F82" s="40"/>
      <c r="G82" s="40"/>
      <c r="H82" s="40"/>
      <c r="I82" s="40"/>
      <c r="J82" s="40"/>
      <c r="K82" s="40"/>
      <c r="L82" s="6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15</v>
      </c>
      <c r="D84" s="40"/>
      <c r="E84" s="40"/>
      <c r="F84" s="40"/>
      <c r="G84" s="40"/>
      <c r="H84" s="40"/>
      <c r="I84" s="40"/>
      <c r="J84" s="40"/>
      <c r="K84" s="40"/>
      <c r="L84" s="6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30" customHeight="1">
      <c r="A85" s="38"/>
      <c r="B85" s="39"/>
      <c r="C85" s="40"/>
      <c r="D85" s="40"/>
      <c r="E85" s="77" t="str">
        <f>E7</f>
        <v>Oprava povrchov bytovej jednotky, výmena protipožiarnych dverí</v>
      </c>
      <c r="F85" s="40"/>
      <c r="G85" s="40"/>
      <c r="H85" s="40"/>
      <c r="I85" s="40"/>
      <c r="J85" s="40"/>
      <c r="K85" s="40"/>
      <c r="L85" s="6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2" customHeight="1">
      <c r="A87" s="38"/>
      <c r="B87" s="39"/>
      <c r="C87" s="32" t="s">
        <v>19</v>
      </c>
      <c r="D87" s="40"/>
      <c r="E87" s="40"/>
      <c r="F87" s="27" t="str">
        <f>F10</f>
        <v>Haanova 36 - 38, Bratislava, 851 04</v>
      </c>
      <c r="G87" s="40"/>
      <c r="H87" s="40"/>
      <c r="I87" s="32" t="s">
        <v>21</v>
      </c>
      <c r="J87" s="80" t="str">
        <f>IF(J10="","",J10)</f>
        <v>2. 6. 2022</v>
      </c>
      <c r="K87" s="40"/>
      <c r="L87" s="6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5.15" customHeight="1">
      <c r="A89" s="38"/>
      <c r="B89" s="39"/>
      <c r="C89" s="32" t="s">
        <v>23</v>
      </c>
      <c r="D89" s="40"/>
      <c r="E89" s="40"/>
      <c r="F89" s="27" t="str">
        <f>E13</f>
        <v>DSS pre deti a dospelých Kampino</v>
      </c>
      <c r="G89" s="40"/>
      <c r="H89" s="40"/>
      <c r="I89" s="32" t="s">
        <v>29</v>
      </c>
      <c r="J89" s="36" t="str">
        <f>E19</f>
        <v xml:space="preserve"> </v>
      </c>
      <c r="K89" s="40"/>
      <c r="L89" s="6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25.65" customHeight="1">
      <c r="A90" s="38"/>
      <c r="B90" s="39"/>
      <c r="C90" s="32" t="s">
        <v>27</v>
      </c>
      <c r="D90" s="40"/>
      <c r="E90" s="40"/>
      <c r="F90" s="27" t="str">
        <f>IF(E16="","",E16)</f>
        <v>Vyplň údaj</v>
      </c>
      <c r="G90" s="40"/>
      <c r="H90" s="40"/>
      <c r="I90" s="32" t="s">
        <v>32</v>
      </c>
      <c r="J90" s="36" t="str">
        <f>E22</f>
        <v>Bratislavský samosprávny kraj</v>
      </c>
      <c r="K90" s="40"/>
      <c r="L90" s="6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0.32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29.28" customHeight="1">
      <c r="A92" s="38"/>
      <c r="B92" s="39"/>
      <c r="C92" s="175" t="s">
        <v>101</v>
      </c>
      <c r="D92" s="176"/>
      <c r="E92" s="176"/>
      <c r="F92" s="176"/>
      <c r="G92" s="176"/>
      <c r="H92" s="176"/>
      <c r="I92" s="176"/>
      <c r="J92" s="177" t="s">
        <v>102</v>
      </c>
      <c r="K92" s="176"/>
      <c r="L92" s="6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2.8" customHeight="1">
      <c r="A94" s="38"/>
      <c r="B94" s="39"/>
      <c r="C94" s="178" t="s">
        <v>103</v>
      </c>
      <c r="D94" s="40"/>
      <c r="E94" s="40"/>
      <c r="F94" s="40"/>
      <c r="G94" s="40"/>
      <c r="H94" s="40"/>
      <c r="I94" s="40"/>
      <c r="J94" s="111">
        <f>J128</f>
        <v>0</v>
      </c>
      <c r="K94" s="40"/>
      <c r="L94" s="64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104</v>
      </c>
    </row>
    <row r="95" s="9" customFormat="1" ht="24.96" customHeight="1">
      <c r="A95" s="9"/>
      <c r="B95" s="179"/>
      <c r="C95" s="180"/>
      <c r="D95" s="181" t="s">
        <v>105</v>
      </c>
      <c r="E95" s="182"/>
      <c r="F95" s="182"/>
      <c r="G95" s="182"/>
      <c r="H95" s="182"/>
      <c r="I95" s="182"/>
      <c r="J95" s="183">
        <f>J129</f>
        <v>0</v>
      </c>
      <c r="K95" s="180"/>
      <c r="L95" s="184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85"/>
      <c r="C96" s="186"/>
      <c r="D96" s="187" t="s">
        <v>106</v>
      </c>
      <c r="E96" s="188"/>
      <c r="F96" s="188"/>
      <c r="G96" s="188"/>
      <c r="H96" s="188"/>
      <c r="I96" s="188"/>
      <c r="J96" s="189">
        <f>J130</f>
        <v>0</v>
      </c>
      <c r="K96" s="186"/>
      <c r="L96" s="19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185"/>
      <c r="C97" s="186"/>
      <c r="D97" s="187" t="s">
        <v>107</v>
      </c>
      <c r="E97" s="188"/>
      <c r="F97" s="188"/>
      <c r="G97" s="188"/>
      <c r="H97" s="188"/>
      <c r="I97" s="188"/>
      <c r="J97" s="189">
        <f>J135</f>
        <v>0</v>
      </c>
      <c r="K97" s="186"/>
      <c r="L97" s="19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185"/>
      <c r="C98" s="186"/>
      <c r="D98" s="187" t="s">
        <v>108</v>
      </c>
      <c r="E98" s="188"/>
      <c r="F98" s="188"/>
      <c r="G98" s="188"/>
      <c r="H98" s="188"/>
      <c r="I98" s="188"/>
      <c r="J98" s="189">
        <f>J161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5"/>
      <c r="C99" s="186"/>
      <c r="D99" s="187" t="s">
        <v>109</v>
      </c>
      <c r="E99" s="188"/>
      <c r="F99" s="188"/>
      <c r="G99" s="188"/>
      <c r="H99" s="188"/>
      <c r="I99" s="188"/>
      <c r="J99" s="189">
        <f>J192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79"/>
      <c r="C100" s="180"/>
      <c r="D100" s="181" t="s">
        <v>110</v>
      </c>
      <c r="E100" s="182"/>
      <c r="F100" s="182"/>
      <c r="G100" s="182"/>
      <c r="H100" s="182"/>
      <c r="I100" s="182"/>
      <c r="J100" s="183">
        <f>J194</f>
        <v>0</v>
      </c>
      <c r="K100" s="180"/>
      <c r="L100" s="18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185"/>
      <c r="C101" s="186"/>
      <c r="D101" s="187" t="s">
        <v>111</v>
      </c>
      <c r="E101" s="188"/>
      <c r="F101" s="188"/>
      <c r="G101" s="188"/>
      <c r="H101" s="188"/>
      <c r="I101" s="188"/>
      <c r="J101" s="189">
        <f>J195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5"/>
      <c r="C102" s="186"/>
      <c r="D102" s="187" t="s">
        <v>112</v>
      </c>
      <c r="E102" s="188"/>
      <c r="F102" s="188"/>
      <c r="G102" s="188"/>
      <c r="H102" s="188"/>
      <c r="I102" s="188"/>
      <c r="J102" s="189">
        <f>J205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5"/>
      <c r="C103" s="186"/>
      <c r="D103" s="187" t="s">
        <v>113</v>
      </c>
      <c r="E103" s="188"/>
      <c r="F103" s="188"/>
      <c r="G103" s="188"/>
      <c r="H103" s="188"/>
      <c r="I103" s="188"/>
      <c r="J103" s="189">
        <f>J210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5"/>
      <c r="C104" s="186"/>
      <c r="D104" s="187" t="s">
        <v>114</v>
      </c>
      <c r="E104" s="188"/>
      <c r="F104" s="188"/>
      <c r="G104" s="188"/>
      <c r="H104" s="188"/>
      <c r="I104" s="188"/>
      <c r="J104" s="189">
        <f>J235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85"/>
      <c r="C105" s="186"/>
      <c r="D105" s="187" t="s">
        <v>115</v>
      </c>
      <c r="E105" s="188"/>
      <c r="F105" s="188"/>
      <c r="G105" s="188"/>
      <c r="H105" s="188"/>
      <c r="I105" s="188"/>
      <c r="J105" s="189">
        <f>J241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85"/>
      <c r="C106" s="186"/>
      <c r="D106" s="187" t="s">
        <v>116</v>
      </c>
      <c r="E106" s="188"/>
      <c r="F106" s="188"/>
      <c r="G106" s="188"/>
      <c r="H106" s="188"/>
      <c r="I106" s="188"/>
      <c r="J106" s="189">
        <f>J249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85"/>
      <c r="C107" s="186"/>
      <c r="D107" s="187" t="s">
        <v>117</v>
      </c>
      <c r="E107" s="188"/>
      <c r="F107" s="188"/>
      <c r="G107" s="188"/>
      <c r="H107" s="188"/>
      <c r="I107" s="188"/>
      <c r="J107" s="189">
        <f>J265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9" customFormat="1" ht="24.96" customHeight="1">
      <c r="A108" s="9"/>
      <c r="B108" s="179"/>
      <c r="C108" s="180"/>
      <c r="D108" s="181" t="s">
        <v>118</v>
      </c>
      <c r="E108" s="182"/>
      <c r="F108" s="182"/>
      <c r="G108" s="182"/>
      <c r="H108" s="182"/>
      <c r="I108" s="182"/>
      <c r="J108" s="183">
        <f>J289</f>
        <v>0</v>
      </c>
      <c r="K108" s="180"/>
      <c r="L108" s="184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="10" customFormat="1" ht="19.92" customHeight="1">
      <c r="A109" s="10"/>
      <c r="B109" s="185"/>
      <c r="C109" s="186"/>
      <c r="D109" s="187" t="s">
        <v>119</v>
      </c>
      <c r="E109" s="188"/>
      <c r="F109" s="188"/>
      <c r="G109" s="188"/>
      <c r="H109" s="188"/>
      <c r="I109" s="188"/>
      <c r="J109" s="189">
        <f>J290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85"/>
      <c r="C110" s="186"/>
      <c r="D110" s="187" t="s">
        <v>120</v>
      </c>
      <c r="E110" s="188"/>
      <c r="F110" s="188"/>
      <c r="G110" s="188"/>
      <c r="H110" s="188"/>
      <c r="I110" s="188"/>
      <c r="J110" s="189">
        <f>J295</f>
        <v>0</v>
      </c>
      <c r="K110" s="186"/>
      <c r="L110" s="19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2" customFormat="1" ht="21.84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4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6.96" customHeight="1">
      <c r="A112" s="38"/>
      <c r="B112" s="67"/>
      <c r="C112" s="68"/>
      <c r="D112" s="68"/>
      <c r="E112" s="68"/>
      <c r="F112" s="68"/>
      <c r="G112" s="68"/>
      <c r="H112" s="68"/>
      <c r="I112" s="68"/>
      <c r="J112" s="68"/>
      <c r="K112" s="68"/>
      <c r="L112" s="64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6" s="2" customFormat="1" ht="6.96" customHeight="1">
      <c r="A116" s="38"/>
      <c r="B116" s="69"/>
      <c r="C116" s="70"/>
      <c r="D116" s="70"/>
      <c r="E116" s="70"/>
      <c r="F116" s="70"/>
      <c r="G116" s="70"/>
      <c r="H116" s="70"/>
      <c r="I116" s="70"/>
      <c r="J116" s="70"/>
      <c r="K116" s="70"/>
      <c r="L116" s="64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24.96" customHeight="1">
      <c r="A117" s="38"/>
      <c r="B117" s="39"/>
      <c r="C117" s="23" t="s">
        <v>121</v>
      </c>
      <c r="D117" s="40"/>
      <c r="E117" s="40"/>
      <c r="F117" s="40"/>
      <c r="G117" s="40"/>
      <c r="H117" s="40"/>
      <c r="I117" s="40"/>
      <c r="J117" s="40"/>
      <c r="K117" s="40"/>
      <c r="L117" s="64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6.96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4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2" customHeight="1">
      <c r="A119" s="38"/>
      <c r="B119" s="39"/>
      <c r="C119" s="32" t="s">
        <v>15</v>
      </c>
      <c r="D119" s="40"/>
      <c r="E119" s="40"/>
      <c r="F119" s="40"/>
      <c r="G119" s="40"/>
      <c r="H119" s="40"/>
      <c r="I119" s="40"/>
      <c r="J119" s="40"/>
      <c r="K119" s="40"/>
      <c r="L119" s="64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30" customHeight="1">
      <c r="A120" s="38"/>
      <c r="B120" s="39"/>
      <c r="C120" s="40"/>
      <c r="D120" s="40"/>
      <c r="E120" s="77" t="str">
        <f>E7</f>
        <v>Oprava povrchov bytovej jednotky, výmena protipožiarnych dverí</v>
      </c>
      <c r="F120" s="40"/>
      <c r="G120" s="40"/>
      <c r="H120" s="40"/>
      <c r="I120" s="40"/>
      <c r="J120" s="40"/>
      <c r="K120" s="40"/>
      <c r="L120" s="64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6.96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4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2" customHeight="1">
      <c r="A122" s="38"/>
      <c r="B122" s="39"/>
      <c r="C122" s="32" t="s">
        <v>19</v>
      </c>
      <c r="D122" s="40"/>
      <c r="E122" s="40"/>
      <c r="F122" s="27" t="str">
        <f>F10</f>
        <v>Haanova 36 - 38, Bratislava, 851 04</v>
      </c>
      <c r="G122" s="40"/>
      <c r="H122" s="40"/>
      <c r="I122" s="32" t="s">
        <v>21</v>
      </c>
      <c r="J122" s="80" t="str">
        <f>IF(J10="","",J10)</f>
        <v>2. 6. 2022</v>
      </c>
      <c r="K122" s="40"/>
      <c r="L122" s="64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6.96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4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5.15" customHeight="1">
      <c r="A124" s="38"/>
      <c r="B124" s="39"/>
      <c r="C124" s="32" t="s">
        <v>23</v>
      </c>
      <c r="D124" s="40"/>
      <c r="E124" s="40"/>
      <c r="F124" s="27" t="str">
        <f>E13</f>
        <v>DSS pre deti a dospelých Kampino</v>
      </c>
      <c r="G124" s="40"/>
      <c r="H124" s="40"/>
      <c r="I124" s="32" t="s">
        <v>29</v>
      </c>
      <c r="J124" s="36" t="str">
        <f>E19</f>
        <v xml:space="preserve"> </v>
      </c>
      <c r="K124" s="40"/>
      <c r="L124" s="64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25.65" customHeight="1">
      <c r="A125" s="38"/>
      <c r="B125" s="39"/>
      <c r="C125" s="32" t="s">
        <v>27</v>
      </c>
      <c r="D125" s="40"/>
      <c r="E125" s="40"/>
      <c r="F125" s="27" t="str">
        <f>IF(E16="","",E16)</f>
        <v>Vyplň údaj</v>
      </c>
      <c r="G125" s="40"/>
      <c r="H125" s="40"/>
      <c r="I125" s="32" t="s">
        <v>32</v>
      </c>
      <c r="J125" s="36" t="str">
        <f>E22</f>
        <v>Bratislavský samosprávny kraj</v>
      </c>
      <c r="K125" s="40"/>
      <c r="L125" s="64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10.32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4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11" customFormat="1" ht="29.28" customHeight="1">
      <c r="A127" s="191"/>
      <c r="B127" s="192"/>
      <c r="C127" s="193" t="s">
        <v>122</v>
      </c>
      <c r="D127" s="194" t="s">
        <v>60</v>
      </c>
      <c r="E127" s="194" t="s">
        <v>56</v>
      </c>
      <c r="F127" s="194" t="s">
        <v>57</v>
      </c>
      <c r="G127" s="194" t="s">
        <v>123</v>
      </c>
      <c r="H127" s="194" t="s">
        <v>124</v>
      </c>
      <c r="I127" s="194" t="s">
        <v>125</v>
      </c>
      <c r="J127" s="195" t="s">
        <v>102</v>
      </c>
      <c r="K127" s="196" t="s">
        <v>126</v>
      </c>
      <c r="L127" s="197"/>
      <c r="M127" s="101" t="s">
        <v>1</v>
      </c>
      <c r="N127" s="102" t="s">
        <v>39</v>
      </c>
      <c r="O127" s="102" t="s">
        <v>127</v>
      </c>
      <c r="P127" s="102" t="s">
        <v>128</v>
      </c>
      <c r="Q127" s="102" t="s">
        <v>129</v>
      </c>
      <c r="R127" s="102" t="s">
        <v>130</v>
      </c>
      <c r="S127" s="102" t="s">
        <v>131</v>
      </c>
      <c r="T127" s="103" t="s">
        <v>132</v>
      </c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  <c r="AE127" s="191"/>
    </row>
    <row r="128" s="2" customFormat="1" ht="22.8" customHeight="1">
      <c r="A128" s="38"/>
      <c r="B128" s="39"/>
      <c r="C128" s="108" t="s">
        <v>103</v>
      </c>
      <c r="D128" s="40"/>
      <c r="E128" s="40"/>
      <c r="F128" s="40"/>
      <c r="G128" s="40"/>
      <c r="H128" s="40"/>
      <c r="I128" s="40"/>
      <c r="J128" s="198">
        <f>BK128</f>
        <v>0</v>
      </c>
      <c r="K128" s="40"/>
      <c r="L128" s="44"/>
      <c r="M128" s="104"/>
      <c r="N128" s="199"/>
      <c r="O128" s="105"/>
      <c r="P128" s="200">
        <f>P129+P194+P289</f>
        <v>0</v>
      </c>
      <c r="Q128" s="105"/>
      <c r="R128" s="200">
        <f>R129+R194+R289</f>
        <v>10.321958420000001</v>
      </c>
      <c r="S128" s="105"/>
      <c r="T128" s="201">
        <f>T129+T194+T289</f>
        <v>13.087688999999999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74</v>
      </c>
      <c r="AU128" s="17" t="s">
        <v>104</v>
      </c>
      <c r="BK128" s="202">
        <f>BK129+BK194+BK289</f>
        <v>0</v>
      </c>
    </row>
    <row r="129" s="12" customFormat="1" ht="25.92" customHeight="1">
      <c r="A129" s="12"/>
      <c r="B129" s="203"/>
      <c r="C129" s="204"/>
      <c r="D129" s="205" t="s">
        <v>74</v>
      </c>
      <c r="E129" s="206" t="s">
        <v>133</v>
      </c>
      <c r="F129" s="206" t="s">
        <v>134</v>
      </c>
      <c r="G129" s="204"/>
      <c r="H129" s="204"/>
      <c r="I129" s="207"/>
      <c r="J129" s="208">
        <f>BK129</f>
        <v>0</v>
      </c>
      <c r="K129" s="204"/>
      <c r="L129" s="209"/>
      <c r="M129" s="210"/>
      <c r="N129" s="211"/>
      <c r="O129" s="211"/>
      <c r="P129" s="212">
        <f>P130+P135+P161+P192</f>
        <v>0</v>
      </c>
      <c r="Q129" s="211"/>
      <c r="R129" s="212">
        <f>R130+R135+R161+R192</f>
        <v>7.5793163900000007</v>
      </c>
      <c r="S129" s="211"/>
      <c r="T129" s="213">
        <f>T130+T135+T161+T192</f>
        <v>5.6022540000000003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4" t="s">
        <v>80</v>
      </c>
      <c r="AT129" s="215" t="s">
        <v>74</v>
      </c>
      <c r="AU129" s="215" t="s">
        <v>75</v>
      </c>
      <c r="AY129" s="214" t="s">
        <v>135</v>
      </c>
      <c r="BK129" s="216">
        <f>BK130+BK135+BK161+BK192</f>
        <v>0</v>
      </c>
    </row>
    <row r="130" s="12" customFormat="1" ht="22.8" customHeight="1">
      <c r="A130" s="12"/>
      <c r="B130" s="203"/>
      <c r="C130" s="204"/>
      <c r="D130" s="205" t="s">
        <v>74</v>
      </c>
      <c r="E130" s="217" t="s">
        <v>86</v>
      </c>
      <c r="F130" s="217" t="s">
        <v>136</v>
      </c>
      <c r="G130" s="204"/>
      <c r="H130" s="204"/>
      <c r="I130" s="207"/>
      <c r="J130" s="218">
        <f>BK130</f>
        <v>0</v>
      </c>
      <c r="K130" s="204"/>
      <c r="L130" s="209"/>
      <c r="M130" s="210"/>
      <c r="N130" s="211"/>
      <c r="O130" s="211"/>
      <c r="P130" s="212">
        <f>SUM(P131:P134)</f>
        <v>0</v>
      </c>
      <c r="Q130" s="211"/>
      <c r="R130" s="212">
        <f>SUM(R131:R134)</f>
        <v>1.9856608800000002</v>
      </c>
      <c r="S130" s="211"/>
      <c r="T130" s="213">
        <f>SUM(T131:T134)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4" t="s">
        <v>80</v>
      </c>
      <c r="AT130" s="215" t="s">
        <v>74</v>
      </c>
      <c r="AU130" s="215" t="s">
        <v>80</v>
      </c>
      <c r="AY130" s="214" t="s">
        <v>135</v>
      </c>
      <c r="BK130" s="216">
        <f>SUM(BK131:BK134)</f>
        <v>0</v>
      </c>
    </row>
    <row r="131" s="2" customFormat="1" ht="24.15" customHeight="1">
      <c r="A131" s="38"/>
      <c r="B131" s="39"/>
      <c r="C131" s="219" t="s">
        <v>80</v>
      </c>
      <c r="D131" s="219" t="s">
        <v>137</v>
      </c>
      <c r="E131" s="220" t="s">
        <v>138</v>
      </c>
      <c r="F131" s="221" t="s">
        <v>139</v>
      </c>
      <c r="G131" s="222" t="s">
        <v>140</v>
      </c>
      <c r="H131" s="223">
        <v>11</v>
      </c>
      <c r="I131" s="224"/>
      <c r="J131" s="225">
        <f>ROUND(I131*H131,2)</f>
        <v>0</v>
      </c>
      <c r="K131" s="226"/>
      <c r="L131" s="44"/>
      <c r="M131" s="227" t="s">
        <v>1</v>
      </c>
      <c r="N131" s="228" t="s">
        <v>41</v>
      </c>
      <c r="O131" s="92"/>
      <c r="P131" s="229">
        <f>O131*H131</f>
        <v>0</v>
      </c>
      <c r="Q131" s="229">
        <v>0.034770000000000002</v>
      </c>
      <c r="R131" s="229">
        <f>Q131*H131</f>
        <v>0.38247000000000003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141</v>
      </c>
      <c r="AT131" s="231" t="s">
        <v>137</v>
      </c>
      <c r="AU131" s="231" t="s">
        <v>142</v>
      </c>
      <c r="AY131" s="17" t="s">
        <v>135</v>
      </c>
      <c r="BE131" s="232">
        <f>IF(N131="základná",J131,0)</f>
        <v>0</v>
      </c>
      <c r="BF131" s="232">
        <f>IF(N131="znížená",J131,0)</f>
        <v>0</v>
      </c>
      <c r="BG131" s="232">
        <f>IF(N131="zákl. prenesená",J131,0)</f>
        <v>0</v>
      </c>
      <c r="BH131" s="232">
        <f>IF(N131="zníž. prenesená",J131,0)</f>
        <v>0</v>
      </c>
      <c r="BI131" s="232">
        <f>IF(N131="nulová",J131,0)</f>
        <v>0</v>
      </c>
      <c r="BJ131" s="17" t="s">
        <v>142</v>
      </c>
      <c r="BK131" s="232">
        <f>ROUND(I131*H131,2)</f>
        <v>0</v>
      </c>
      <c r="BL131" s="17" t="s">
        <v>141</v>
      </c>
      <c r="BM131" s="231" t="s">
        <v>143</v>
      </c>
    </row>
    <row r="132" s="13" customFormat="1">
      <c r="A132" s="13"/>
      <c r="B132" s="233"/>
      <c r="C132" s="234"/>
      <c r="D132" s="235" t="s">
        <v>144</v>
      </c>
      <c r="E132" s="236" t="s">
        <v>1</v>
      </c>
      <c r="F132" s="237" t="s">
        <v>145</v>
      </c>
      <c r="G132" s="234"/>
      <c r="H132" s="238">
        <v>11</v>
      </c>
      <c r="I132" s="239"/>
      <c r="J132" s="234"/>
      <c r="K132" s="234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144</v>
      </c>
      <c r="AU132" s="244" t="s">
        <v>142</v>
      </c>
      <c r="AV132" s="13" t="s">
        <v>142</v>
      </c>
      <c r="AW132" s="13" t="s">
        <v>31</v>
      </c>
      <c r="AX132" s="13" t="s">
        <v>80</v>
      </c>
      <c r="AY132" s="244" t="s">
        <v>135</v>
      </c>
    </row>
    <row r="133" s="2" customFormat="1" ht="33" customHeight="1">
      <c r="A133" s="38"/>
      <c r="B133" s="39"/>
      <c r="C133" s="219" t="s">
        <v>142</v>
      </c>
      <c r="D133" s="219" t="s">
        <v>137</v>
      </c>
      <c r="E133" s="220" t="s">
        <v>146</v>
      </c>
      <c r="F133" s="221" t="s">
        <v>147</v>
      </c>
      <c r="G133" s="222" t="s">
        <v>84</v>
      </c>
      <c r="H133" s="223">
        <v>14.412000000000001</v>
      </c>
      <c r="I133" s="224"/>
      <c r="J133" s="225">
        <f>ROUND(I133*H133,2)</f>
        <v>0</v>
      </c>
      <c r="K133" s="226"/>
      <c r="L133" s="44"/>
      <c r="M133" s="227" t="s">
        <v>1</v>
      </c>
      <c r="N133" s="228" t="s">
        <v>41</v>
      </c>
      <c r="O133" s="92"/>
      <c r="P133" s="229">
        <f>O133*H133</f>
        <v>0</v>
      </c>
      <c r="Q133" s="229">
        <v>0.11124000000000001</v>
      </c>
      <c r="R133" s="229">
        <f>Q133*H133</f>
        <v>1.6031908800000001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141</v>
      </c>
      <c r="AT133" s="231" t="s">
        <v>137</v>
      </c>
      <c r="AU133" s="231" t="s">
        <v>142</v>
      </c>
      <c r="AY133" s="17" t="s">
        <v>135</v>
      </c>
      <c r="BE133" s="232">
        <f>IF(N133="základná",J133,0)</f>
        <v>0</v>
      </c>
      <c r="BF133" s="232">
        <f>IF(N133="znížená",J133,0)</f>
        <v>0</v>
      </c>
      <c r="BG133" s="232">
        <f>IF(N133="zákl. prenesená",J133,0)</f>
        <v>0</v>
      </c>
      <c r="BH133" s="232">
        <f>IF(N133="zníž. prenesená",J133,0)</f>
        <v>0</v>
      </c>
      <c r="BI133" s="232">
        <f>IF(N133="nulová",J133,0)</f>
        <v>0</v>
      </c>
      <c r="BJ133" s="17" t="s">
        <v>142</v>
      </c>
      <c r="BK133" s="232">
        <f>ROUND(I133*H133,2)</f>
        <v>0</v>
      </c>
      <c r="BL133" s="17" t="s">
        <v>141</v>
      </c>
      <c r="BM133" s="231" t="s">
        <v>148</v>
      </c>
    </row>
    <row r="134" s="13" customFormat="1">
      <c r="A134" s="13"/>
      <c r="B134" s="233"/>
      <c r="C134" s="234"/>
      <c r="D134" s="235" t="s">
        <v>144</v>
      </c>
      <c r="E134" s="236" t="s">
        <v>1</v>
      </c>
      <c r="F134" s="237" t="s">
        <v>97</v>
      </c>
      <c r="G134" s="234"/>
      <c r="H134" s="238">
        <v>14.412000000000001</v>
      </c>
      <c r="I134" s="239"/>
      <c r="J134" s="234"/>
      <c r="K134" s="234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144</v>
      </c>
      <c r="AU134" s="244" t="s">
        <v>142</v>
      </c>
      <c r="AV134" s="13" t="s">
        <v>142</v>
      </c>
      <c r="AW134" s="13" t="s">
        <v>31</v>
      </c>
      <c r="AX134" s="13" t="s">
        <v>80</v>
      </c>
      <c r="AY134" s="244" t="s">
        <v>135</v>
      </c>
    </row>
    <row r="135" s="12" customFormat="1" ht="22.8" customHeight="1">
      <c r="A135" s="12"/>
      <c r="B135" s="203"/>
      <c r="C135" s="204"/>
      <c r="D135" s="205" t="s">
        <v>74</v>
      </c>
      <c r="E135" s="217" t="s">
        <v>149</v>
      </c>
      <c r="F135" s="217" t="s">
        <v>150</v>
      </c>
      <c r="G135" s="204"/>
      <c r="H135" s="204"/>
      <c r="I135" s="207"/>
      <c r="J135" s="218">
        <f>BK135</f>
        <v>0</v>
      </c>
      <c r="K135" s="204"/>
      <c r="L135" s="209"/>
      <c r="M135" s="210"/>
      <c r="N135" s="211"/>
      <c r="O135" s="211"/>
      <c r="P135" s="212">
        <f>SUM(P136:P160)</f>
        <v>0</v>
      </c>
      <c r="Q135" s="211"/>
      <c r="R135" s="212">
        <f>SUM(R136:R160)</f>
        <v>5.5930090000000003</v>
      </c>
      <c r="S135" s="211"/>
      <c r="T135" s="213">
        <f>SUM(T136:T160)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4" t="s">
        <v>80</v>
      </c>
      <c r="AT135" s="215" t="s">
        <v>74</v>
      </c>
      <c r="AU135" s="215" t="s">
        <v>80</v>
      </c>
      <c r="AY135" s="214" t="s">
        <v>135</v>
      </c>
      <c r="BK135" s="216">
        <f>SUM(BK136:BK160)</f>
        <v>0</v>
      </c>
    </row>
    <row r="136" s="2" customFormat="1" ht="24.15" customHeight="1">
      <c r="A136" s="38"/>
      <c r="B136" s="39"/>
      <c r="C136" s="219" t="s">
        <v>86</v>
      </c>
      <c r="D136" s="219" t="s">
        <v>137</v>
      </c>
      <c r="E136" s="220" t="s">
        <v>151</v>
      </c>
      <c r="F136" s="221" t="s">
        <v>152</v>
      </c>
      <c r="G136" s="222" t="s">
        <v>84</v>
      </c>
      <c r="H136" s="223">
        <v>200</v>
      </c>
      <c r="I136" s="224"/>
      <c r="J136" s="225">
        <f>ROUND(I136*H136,2)</f>
        <v>0</v>
      </c>
      <c r="K136" s="226"/>
      <c r="L136" s="44"/>
      <c r="M136" s="227" t="s">
        <v>1</v>
      </c>
      <c r="N136" s="228" t="s">
        <v>41</v>
      </c>
      <c r="O136" s="92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141</v>
      </c>
      <c r="AT136" s="231" t="s">
        <v>137</v>
      </c>
      <c r="AU136" s="231" t="s">
        <v>142</v>
      </c>
      <c r="AY136" s="17" t="s">
        <v>135</v>
      </c>
      <c r="BE136" s="232">
        <f>IF(N136="základná",J136,0)</f>
        <v>0</v>
      </c>
      <c r="BF136" s="232">
        <f>IF(N136="znížená",J136,0)</f>
        <v>0</v>
      </c>
      <c r="BG136" s="232">
        <f>IF(N136="zákl. prenesená",J136,0)</f>
        <v>0</v>
      </c>
      <c r="BH136" s="232">
        <f>IF(N136="zníž. prenesená",J136,0)</f>
        <v>0</v>
      </c>
      <c r="BI136" s="232">
        <f>IF(N136="nulová",J136,0)</f>
        <v>0</v>
      </c>
      <c r="BJ136" s="17" t="s">
        <v>142</v>
      </c>
      <c r="BK136" s="232">
        <f>ROUND(I136*H136,2)</f>
        <v>0</v>
      </c>
      <c r="BL136" s="17" t="s">
        <v>141</v>
      </c>
      <c r="BM136" s="231" t="s">
        <v>153</v>
      </c>
    </row>
    <row r="137" s="2" customFormat="1" ht="37.8" customHeight="1">
      <c r="A137" s="38"/>
      <c r="B137" s="39"/>
      <c r="C137" s="219" t="s">
        <v>141</v>
      </c>
      <c r="D137" s="219" t="s">
        <v>137</v>
      </c>
      <c r="E137" s="220" t="s">
        <v>154</v>
      </c>
      <c r="F137" s="221" t="s">
        <v>155</v>
      </c>
      <c r="G137" s="222" t="s">
        <v>84</v>
      </c>
      <c r="H137" s="223">
        <v>17.449999999999999</v>
      </c>
      <c r="I137" s="224"/>
      <c r="J137" s="225">
        <f>ROUND(I137*H137,2)</f>
        <v>0</v>
      </c>
      <c r="K137" s="226"/>
      <c r="L137" s="44"/>
      <c r="M137" s="227" t="s">
        <v>1</v>
      </c>
      <c r="N137" s="228" t="s">
        <v>41</v>
      </c>
      <c r="O137" s="92"/>
      <c r="P137" s="229">
        <f>O137*H137</f>
        <v>0</v>
      </c>
      <c r="Q137" s="229">
        <v>0.01098</v>
      </c>
      <c r="R137" s="229">
        <f>Q137*H137</f>
        <v>0.19160099999999999</v>
      </c>
      <c r="S137" s="229">
        <v>0</v>
      </c>
      <c r="T137" s="23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141</v>
      </c>
      <c r="AT137" s="231" t="s">
        <v>137</v>
      </c>
      <c r="AU137" s="231" t="s">
        <v>142</v>
      </c>
      <c r="AY137" s="17" t="s">
        <v>135</v>
      </c>
      <c r="BE137" s="232">
        <f>IF(N137="základná",J137,0)</f>
        <v>0</v>
      </c>
      <c r="BF137" s="232">
        <f>IF(N137="znížená",J137,0)</f>
        <v>0</v>
      </c>
      <c r="BG137" s="232">
        <f>IF(N137="zákl. prenesená",J137,0)</f>
        <v>0</v>
      </c>
      <c r="BH137" s="232">
        <f>IF(N137="zníž. prenesená",J137,0)</f>
        <v>0</v>
      </c>
      <c r="BI137" s="232">
        <f>IF(N137="nulová",J137,0)</f>
        <v>0</v>
      </c>
      <c r="BJ137" s="17" t="s">
        <v>142</v>
      </c>
      <c r="BK137" s="232">
        <f>ROUND(I137*H137,2)</f>
        <v>0</v>
      </c>
      <c r="BL137" s="17" t="s">
        <v>141</v>
      </c>
      <c r="BM137" s="231" t="s">
        <v>156</v>
      </c>
    </row>
    <row r="138" s="13" customFormat="1">
      <c r="A138" s="13"/>
      <c r="B138" s="233"/>
      <c r="C138" s="234"/>
      <c r="D138" s="235" t="s">
        <v>144</v>
      </c>
      <c r="E138" s="236" t="s">
        <v>1</v>
      </c>
      <c r="F138" s="237" t="s">
        <v>157</v>
      </c>
      <c r="G138" s="234"/>
      <c r="H138" s="238">
        <v>17.449999999999999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144</v>
      </c>
      <c r="AU138" s="244" t="s">
        <v>142</v>
      </c>
      <c r="AV138" s="13" t="s">
        <v>142</v>
      </c>
      <c r="AW138" s="13" t="s">
        <v>31</v>
      </c>
      <c r="AX138" s="13" t="s">
        <v>80</v>
      </c>
      <c r="AY138" s="244" t="s">
        <v>135</v>
      </c>
    </row>
    <row r="139" s="2" customFormat="1" ht="33" customHeight="1">
      <c r="A139" s="38"/>
      <c r="B139" s="39"/>
      <c r="C139" s="219" t="s">
        <v>158</v>
      </c>
      <c r="D139" s="219" t="s">
        <v>137</v>
      </c>
      <c r="E139" s="220" t="s">
        <v>159</v>
      </c>
      <c r="F139" s="221" t="s">
        <v>160</v>
      </c>
      <c r="G139" s="222" t="s">
        <v>84</v>
      </c>
      <c r="H139" s="223">
        <v>43.704999999999998</v>
      </c>
      <c r="I139" s="224"/>
      <c r="J139" s="225">
        <f>ROUND(I139*H139,2)</f>
        <v>0</v>
      </c>
      <c r="K139" s="226"/>
      <c r="L139" s="44"/>
      <c r="M139" s="227" t="s">
        <v>1</v>
      </c>
      <c r="N139" s="228" t="s">
        <v>41</v>
      </c>
      <c r="O139" s="92"/>
      <c r="P139" s="229">
        <f>O139*H139</f>
        <v>0</v>
      </c>
      <c r="Q139" s="229">
        <v>0.010880000000000001</v>
      </c>
      <c r="R139" s="229">
        <f>Q139*H139</f>
        <v>0.4755104</v>
      </c>
      <c r="S139" s="229">
        <v>0</v>
      </c>
      <c r="T139" s="23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141</v>
      </c>
      <c r="AT139" s="231" t="s">
        <v>137</v>
      </c>
      <c r="AU139" s="231" t="s">
        <v>142</v>
      </c>
      <c r="AY139" s="17" t="s">
        <v>135</v>
      </c>
      <c r="BE139" s="232">
        <f>IF(N139="základná",J139,0)</f>
        <v>0</v>
      </c>
      <c r="BF139" s="232">
        <f>IF(N139="znížená",J139,0)</f>
        <v>0</v>
      </c>
      <c r="BG139" s="232">
        <f>IF(N139="zákl. prenesená",J139,0)</f>
        <v>0</v>
      </c>
      <c r="BH139" s="232">
        <f>IF(N139="zníž. prenesená",J139,0)</f>
        <v>0</v>
      </c>
      <c r="BI139" s="232">
        <f>IF(N139="nulová",J139,0)</f>
        <v>0</v>
      </c>
      <c r="BJ139" s="17" t="s">
        <v>142</v>
      </c>
      <c r="BK139" s="232">
        <f>ROUND(I139*H139,2)</f>
        <v>0</v>
      </c>
      <c r="BL139" s="17" t="s">
        <v>141</v>
      </c>
      <c r="BM139" s="231" t="s">
        <v>161</v>
      </c>
    </row>
    <row r="140" s="13" customFormat="1">
      <c r="A140" s="13"/>
      <c r="B140" s="233"/>
      <c r="C140" s="234"/>
      <c r="D140" s="235" t="s">
        <v>144</v>
      </c>
      <c r="E140" s="236" t="s">
        <v>1</v>
      </c>
      <c r="F140" s="237" t="s">
        <v>162</v>
      </c>
      <c r="G140" s="234"/>
      <c r="H140" s="238">
        <v>43.704999999999998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144</v>
      </c>
      <c r="AU140" s="244" t="s">
        <v>142</v>
      </c>
      <c r="AV140" s="13" t="s">
        <v>142</v>
      </c>
      <c r="AW140" s="13" t="s">
        <v>31</v>
      </c>
      <c r="AX140" s="13" t="s">
        <v>80</v>
      </c>
      <c r="AY140" s="244" t="s">
        <v>135</v>
      </c>
    </row>
    <row r="141" s="2" customFormat="1" ht="24.15" customHeight="1">
      <c r="A141" s="38"/>
      <c r="B141" s="39"/>
      <c r="C141" s="219" t="s">
        <v>149</v>
      </c>
      <c r="D141" s="219" t="s">
        <v>137</v>
      </c>
      <c r="E141" s="220" t="s">
        <v>163</v>
      </c>
      <c r="F141" s="221" t="s">
        <v>164</v>
      </c>
      <c r="G141" s="222" t="s">
        <v>84</v>
      </c>
      <c r="H141" s="223">
        <v>244.62200000000001</v>
      </c>
      <c r="I141" s="224"/>
      <c r="J141" s="225">
        <f>ROUND(I141*H141,2)</f>
        <v>0</v>
      </c>
      <c r="K141" s="226"/>
      <c r="L141" s="44"/>
      <c r="M141" s="227" t="s">
        <v>1</v>
      </c>
      <c r="N141" s="228" t="s">
        <v>41</v>
      </c>
      <c r="O141" s="92"/>
      <c r="P141" s="229">
        <f>O141*H141</f>
        <v>0</v>
      </c>
      <c r="Q141" s="229">
        <v>0.00040000000000000002</v>
      </c>
      <c r="R141" s="229">
        <f>Q141*H141</f>
        <v>0.097848800000000014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141</v>
      </c>
      <c r="AT141" s="231" t="s">
        <v>137</v>
      </c>
      <c r="AU141" s="231" t="s">
        <v>142</v>
      </c>
      <c r="AY141" s="17" t="s">
        <v>135</v>
      </c>
      <c r="BE141" s="232">
        <f>IF(N141="základná",J141,0)</f>
        <v>0</v>
      </c>
      <c r="BF141" s="232">
        <f>IF(N141="znížená",J141,0)</f>
        <v>0</v>
      </c>
      <c r="BG141" s="232">
        <f>IF(N141="zákl. prenesená",J141,0)</f>
        <v>0</v>
      </c>
      <c r="BH141" s="232">
        <f>IF(N141="zníž. prenesená",J141,0)</f>
        <v>0</v>
      </c>
      <c r="BI141" s="232">
        <f>IF(N141="nulová",J141,0)</f>
        <v>0</v>
      </c>
      <c r="BJ141" s="17" t="s">
        <v>142</v>
      </c>
      <c r="BK141" s="232">
        <f>ROUND(I141*H141,2)</f>
        <v>0</v>
      </c>
      <c r="BL141" s="17" t="s">
        <v>141</v>
      </c>
      <c r="BM141" s="231" t="s">
        <v>165</v>
      </c>
    </row>
    <row r="142" s="13" customFormat="1">
      <c r="A142" s="13"/>
      <c r="B142" s="233"/>
      <c r="C142" s="234"/>
      <c r="D142" s="235" t="s">
        <v>144</v>
      </c>
      <c r="E142" s="236" t="s">
        <v>1</v>
      </c>
      <c r="F142" s="237" t="s">
        <v>166</v>
      </c>
      <c r="G142" s="234"/>
      <c r="H142" s="238">
        <v>244.62200000000001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144</v>
      </c>
      <c r="AU142" s="244" t="s">
        <v>142</v>
      </c>
      <c r="AV142" s="13" t="s">
        <v>142</v>
      </c>
      <c r="AW142" s="13" t="s">
        <v>31</v>
      </c>
      <c r="AX142" s="13" t="s">
        <v>80</v>
      </c>
      <c r="AY142" s="244" t="s">
        <v>135</v>
      </c>
    </row>
    <row r="143" s="2" customFormat="1" ht="24.15" customHeight="1">
      <c r="A143" s="38"/>
      <c r="B143" s="39"/>
      <c r="C143" s="219" t="s">
        <v>167</v>
      </c>
      <c r="D143" s="219" t="s">
        <v>137</v>
      </c>
      <c r="E143" s="220" t="s">
        <v>168</v>
      </c>
      <c r="F143" s="221" t="s">
        <v>169</v>
      </c>
      <c r="G143" s="222" t="s">
        <v>84</v>
      </c>
      <c r="H143" s="223">
        <v>14.412000000000001</v>
      </c>
      <c r="I143" s="224"/>
      <c r="J143" s="225">
        <f>ROUND(I143*H143,2)</f>
        <v>0</v>
      </c>
      <c r="K143" s="226"/>
      <c r="L143" s="44"/>
      <c r="M143" s="227" t="s">
        <v>1</v>
      </c>
      <c r="N143" s="228" t="s">
        <v>41</v>
      </c>
      <c r="O143" s="92"/>
      <c r="P143" s="229">
        <f>O143*H143</f>
        <v>0</v>
      </c>
      <c r="Q143" s="229">
        <v>0.0043</v>
      </c>
      <c r="R143" s="229">
        <f>Q143*H143</f>
        <v>0.061971600000000002</v>
      </c>
      <c r="S143" s="229">
        <v>0</v>
      </c>
      <c r="T143" s="23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1" t="s">
        <v>141</v>
      </c>
      <c r="AT143" s="231" t="s">
        <v>137</v>
      </c>
      <c r="AU143" s="231" t="s">
        <v>142</v>
      </c>
      <c r="AY143" s="17" t="s">
        <v>135</v>
      </c>
      <c r="BE143" s="232">
        <f>IF(N143="základná",J143,0)</f>
        <v>0</v>
      </c>
      <c r="BF143" s="232">
        <f>IF(N143="znížená",J143,0)</f>
        <v>0</v>
      </c>
      <c r="BG143" s="232">
        <f>IF(N143="zákl. prenesená",J143,0)</f>
        <v>0</v>
      </c>
      <c r="BH143" s="232">
        <f>IF(N143="zníž. prenesená",J143,0)</f>
        <v>0</v>
      </c>
      <c r="BI143" s="232">
        <f>IF(N143="nulová",J143,0)</f>
        <v>0</v>
      </c>
      <c r="BJ143" s="17" t="s">
        <v>142</v>
      </c>
      <c r="BK143" s="232">
        <f>ROUND(I143*H143,2)</f>
        <v>0</v>
      </c>
      <c r="BL143" s="17" t="s">
        <v>141</v>
      </c>
      <c r="BM143" s="231" t="s">
        <v>170</v>
      </c>
    </row>
    <row r="144" s="13" customFormat="1">
      <c r="A144" s="13"/>
      <c r="B144" s="233"/>
      <c r="C144" s="234"/>
      <c r="D144" s="235" t="s">
        <v>144</v>
      </c>
      <c r="E144" s="236" t="s">
        <v>1</v>
      </c>
      <c r="F144" s="237" t="s">
        <v>97</v>
      </c>
      <c r="G144" s="234"/>
      <c r="H144" s="238">
        <v>14.412000000000001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144</v>
      </c>
      <c r="AU144" s="244" t="s">
        <v>142</v>
      </c>
      <c r="AV144" s="13" t="s">
        <v>142</v>
      </c>
      <c r="AW144" s="13" t="s">
        <v>31</v>
      </c>
      <c r="AX144" s="13" t="s">
        <v>80</v>
      </c>
      <c r="AY144" s="244" t="s">
        <v>135</v>
      </c>
    </row>
    <row r="145" s="2" customFormat="1" ht="21.75" customHeight="1">
      <c r="A145" s="38"/>
      <c r="B145" s="39"/>
      <c r="C145" s="219" t="s">
        <v>171</v>
      </c>
      <c r="D145" s="219" t="s">
        <v>137</v>
      </c>
      <c r="E145" s="220" t="s">
        <v>172</v>
      </c>
      <c r="F145" s="221" t="s">
        <v>173</v>
      </c>
      <c r="G145" s="222" t="s">
        <v>84</v>
      </c>
      <c r="H145" s="223">
        <v>14.412000000000001</v>
      </c>
      <c r="I145" s="224"/>
      <c r="J145" s="225">
        <f>ROUND(I145*H145,2)</f>
        <v>0</v>
      </c>
      <c r="K145" s="226"/>
      <c r="L145" s="44"/>
      <c r="M145" s="227" t="s">
        <v>1</v>
      </c>
      <c r="N145" s="228" t="s">
        <v>41</v>
      </c>
      <c r="O145" s="92"/>
      <c r="P145" s="229">
        <f>O145*H145</f>
        <v>0</v>
      </c>
      <c r="Q145" s="229">
        <v>0.0083999999999999995</v>
      </c>
      <c r="R145" s="229">
        <f>Q145*H145</f>
        <v>0.1210608</v>
      </c>
      <c r="S145" s="229">
        <v>0</v>
      </c>
      <c r="T145" s="23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141</v>
      </c>
      <c r="AT145" s="231" t="s">
        <v>137</v>
      </c>
      <c r="AU145" s="231" t="s">
        <v>142</v>
      </c>
      <c r="AY145" s="17" t="s">
        <v>135</v>
      </c>
      <c r="BE145" s="232">
        <f>IF(N145="základná",J145,0)</f>
        <v>0</v>
      </c>
      <c r="BF145" s="232">
        <f>IF(N145="znížená",J145,0)</f>
        <v>0</v>
      </c>
      <c r="BG145" s="232">
        <f>IF(N145="zákl. prenesená",J145,0)</f>
        <v>0</v>
      </c>
      <c r="BH145" s="232">
        <f>IF(N145="zníž. prenesená",J145,0)</f>
        <v>0</v>
      </c>
      <c r="BI145" s="232">
        <f>IF(N145="nulová",J145,0)</f>
        <v>0</v>
      </c>
      <c r="BJ145" s="17" t="s">
        <v>142</v>
      </c>
      <c r="BK145" s="232">
        <f>ROUND(I145*H145,2)</f>
        <v>0</v>
      </c>
      <c r="BL145" s="17" t="s">
        <v>141</v>
      </c>
      <c r="BM145" s="231" t="s">
        <v>174</v>
      </c>
    </row>
    <row r="146" s="13" customFormat="1">
      <c r="A146" s="13"/>
      <c r="B146" s="233"/>
      <c r="C146" s="234"/>
      <c r="D146" s="235" t="s">
        <v>144</v>
      </c>
      <c r="E146" s="236" t="s">
        <v>1</v>
      </c>
      <c r="F146" s="237" t="s">
        <v>97</v>
      </c>
      <c r="G146" s="234"/>
      <c r="H146" s="238">
        <v>14.412000000000001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144</v>
      </c>
      <c r="AU146" s="244" t="s">
        <v>142</v>
      </c>
      <c r="AV146" s="13" t="s">
        <v>142</v>
      </c>
      <c r="AW146" s="13" t="s">
        <v>31</v>
      </c>
      <c r="AX146" s="13" t="s">
        <v>80</v>
      </c>
      <c r="AY146" s="244" t="s">
        <v>135</v>
      </c>
    </row>
    <row r="147" s="2" customFormat="1" ht="24.15" customHeight="1">
      <c r="A147" s="38"/>
      <c r="B147" s="39"/>
      <c r="C147" s="219" t="s">
        <v>175</v>
      </c>
      <c r="D147" s="219" t="s">
        <v>137</v>
      </c>
      <c r="E147" s="220" t="s">
        <v>176</v>
      </c>
      <c r="F147" s="221" t="s">
        <v>177</v>
      </c>
      <c r="G147" s="222" t="s">
        <v>84</v>
      </c>
      <c r="H147" s="223">
        <v>64.650999999999996</v>
      </c>
      <c r="I147" s="224"/>
      <c r="J147" s="225">
        <f>ROUND(I147*H147,2)</f>
        <v>0</v>
      </c>
      <c r="K147" s="226"/>
      <c r="L147" s="44"/>
      <c r="M147" s="227" t="s">
        <v>1</v>
      </c>
      <c r="N147" s="228" t="s">
        <v>41</v>
      </c>
      <c r="O147" s="92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141</v>
      </c>
      <c r="AT147" s="231" t="s">
        <v>137</v>
      </c>
      <c r="AU147" s="231" t="s">
        <v>142</v>
      </c>
      <c r="AY147" s="17" t="s">
        <v>135</v>
      </c>
      <c r="BE147" s="232">
        <f>IF(N147="základná",J147,0)</f>
        <v>0</v>
      </c>
      <c r="BF147" s="232">
        <f>IF(N147="znížená",J147,0)</f>
        <v>0</v>
      </c>
      <c r="BG147" s="232">
        <f>IF(N147="zákl. prenesená",J147,0)</f>
        <v>0</v>
      </c>
      <c r="BH147" s="232">
        <f>IF(N147="zníž. prenesená",J147,0)</f>
        <v>0</v>
      </c>
      <c r="BI147" s="232">
        <f>IF(N147="nulová",J147,0)</f>
        <v>0</v>
      </c>
      <c r="BJ147" s="17" t="s">
        <v>142</v>
      </c>
      <c r="BK147" s="232">
        <f>ROUND(I147*H147,2)</f>
        <v>0</v>
      </c>
      <c r="BL147" s="17" t="s">
        <v>141</v>
      </c>
      <c r="BM147" s="231" t="s">
        <v>178</v>
      </c>
    </row>
    <row r="148" s="13" customFormat="1">
      <c r="A148" s="13"/>
      <c r="B148" s="233"/>
      <c r="C148" s="234"/>
      <c r="D148" s="235" t="s">
        <v>144</v>
      </c>
      <c r="E148" s="236" t="s">
        <v>1</v>
      </c>
      <c r="F148" s="237" t="s">
        <v>91</v>
      </c>
      <c r="G148" s="234"/>
      <c r="H148" s="238">
        <v>64.650999999999996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144</v>
      </c>
      <c r="AU148" s="244" t="s">
        <v>142</v>
      </c>
      <c r="AV148" s="13" t="s">
        <v>142</v>
      </c>
      <c r="AW148" s="13" t="s">
        <v>31</v>
      </c>
      <c r="AX148" s="13" t="s">
        <v>80</v>
      </c>
      <c r="AY148" s="244" t="s">
        <v>135</v>
      </c>
    </row>
    <row r="149" s="2" customFormat="1" ht="24.15" customHeight="1">
      <c r="A149" s="38"/>
      <c r="B149" s="39"/>
      <c r="C149" s="245" t="s">
        <v>179</v>
      </c>
      <c r="D149" s="245" t="s">
        <v>180</v>
      </c>
      <c r="E149" s="246" t="s">
        <v>181</v>
      </c>
      <c r="F149" s="247" t="s">
        <v>182</v>
      </c>
      <c r="G149" s="248" t="s">
        <v>183</v>
      </c>
      <c r="H149" s="249">
        <v>9.6980000000000004</v>
      </c>
      <c r="I149" s="250"/>
      <c r="J149" s="251">
        <f>ROUND(I149*H149,2)</f>
        <v>0</v>
      </c>
      <c r="K149" s="252"/>
      <c r="L149" s="253"/>
      <c r="M149" s="254" t="s">
        <v>1</v>
      </c>
      <c r="N149" s="255" t="s">
        <v>41</v>
      </c>
      <c r="O149" s="92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171</v>
      </c>
      <c r="AT149" s="231" t="s">
        <v>180</v>
      </c>
      <c r="AU149" s="231" t="s">
        <v>142</v>
      </c>
      <c r="AY149" s="17" t="s">
        <v>135</v>
      </c>
      <c r="BE149" s="232">
        <f>IF(N149="základná",J149,0)</f>
        <v>0</v>
      </c>
      <c r="BF149" s="232">
        <f>IF(N149="znížená",J149,0)</f>
        <v>0</v>
      </c>
      <c r="BG149" s="232">
        <f>IF(N149="zákl. prenesená",J149,0)</f>
        <v>0</v>
      </c>
      <c r="BH149" s="232">
        <f>IF(N149="zníž. prenesená",J149,0)</f>
        <v>0</v>
      </c>
      <c r="BI149" s="232">
        <f>IF(N149="nulová",J149,0)</f>
        <v>0</v>
      </c>
      <c r="BJ149" s="17" t="s">
        <v>142</v>
      </c>
      <c r="BK149" s="232">
        <f>ROUND(I149*H149,2)</f>
        <v>0</v>
      </c>
      <c r="BL149" s="17" t="s">
        <v>141</v>
      </c>
      <c r="BM149" s="231" t="s">
        <v>184</v>
      </c>
    </row>
    <row r="150" s="13" customFormat="1">
      <c r="A150" s="13"/>
      <c r="B150" s="233"/>
      <c r="C150" s="234"/>
      <c r="D150" s="235" t="s">
        <v>144</v>
      </c>
      <c r="E150" s="236" t="s">
        <v>1</v>
      </c>
      <c r="F150" s="237" t="s">
        <v>185</v>
      </c>
      <c r="G150" s="234"/>
      <c r="H150" s="238">
        <v>9.6980000000000004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144</v>
      </c>
      <c r="AU150" s="244" t="s">
        <v>142</v>
      </c>
      <c r="AV150" s="13" t="s">
        <v>142</v>
      </c>
      <c r="AW150" s="13" t="s">
        <v>31</v>
      </c>
      <c r="AX150" s="13" t="s">
        <v>80</v>
      </c>
      <c r="AY150" s="244" t="s">
        <v>135</v>
      </c>
    </row>
    <row r="151" s="2" customFormat="1" ht="24.15" customHeight="1">
      <c r="A151" s="38"/>
      <c r="B151" s="39"/>
      <c r="C151" s="219" t="s">
        <v>186</v>
      </c>
      <c r="D151" s="219" t="s">
        <v>137</v>
      </c>
      <c r="E151" s="220" t="s">
        <v>187</v>
      </c>
      <c r="F151" s="221" t="s">
        <v>188</v>
      </c>
      <c r="G151" s="222" t="s">
        <v>84</v>
      </c>
      <c r="H151" s="223">
        <v>64.650999999999996</v>
      </c>
      <c r="I151" s="224"/>
      <c r="J151" s="225">
        <f>ROUND(I151*H151,2)</f>
        <v>0</v>
      </c>
      <c r="K151" s="226"/>
      <c r="L151" s="44"/>
      <c r="M151" s="227" t="s">
        <v>1</v>
      </c>
      <c r="N151" s="228" t="s">
        <v>41</v>
      </c>
      <c r="O151" s="92"/>
      <c r="P151" s="229">
        <f>O151*H151</f>
        <v>0</v>
      </c>
      <c r="Q151" s="229">
        <v>0.0104</v>
      </c>
      <c r="R151" s="229">
        <f>Q151*H151</f>
        <v>0.67237039999999992</v>
      </c>
      <c r="S151" s="229">
        <v>0</v>
      </c>
      <c r="T151" s="23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141</v>
      </c>
      <c r="AT151" s="231" t="s">
        <v>137</v>
      </c>
      <c r="AU151" s="231" t="s">
        <v>142</v>
      </c>
      <c r="AY151" s="17" t="s">
        <v>135</v>
      </c>
      <c r="BE151" s="232">
        <f>IF(N151="základná",J151,0)</f>
        <v>0</v>
      </c>
      <c r="BF151" s="232">
        <f>IF(N151="znížená",J151,0)</f>
        <v>0</v>
      </c>
      <c r="BG151" s="232">
        <f>IF(N151="zákl. prenesená",J151,0)</f>
        <v>0</v>
      </c>
      <c r="BH151" s="232">
        <f>IF(N151="zníž. prenesená",J151,0)</f>
        <v>0</v>
      </c>
      <c r="BI151" s="232">
        <f>IF(N151="nulová",J151,0)</f>
        <v>0</v>
      </c>
      <c r="BJ151" s="17" t="s">
        <v>142</v>
      </c>
      <c r="BK151" s="232">
        <f>ROUND(I151*H151,2)</f>
        <v>0</v>
      </c>
      <c r="BL151" s="17" t="s">
        <v>141</v>
      </c>
      <c r="BM151" s="231" t="s">
        <v>189</v>
      </c>
    </row>
    <row r="152" s="13" customFormat="1">
      <c r="A152" s="13"/>
      <c r="B152" s="233"/>
      <c r="C152" s="234"/>
      <c r="D152" s="235" t="s">
        <v>144</v>
      </c>
      <c r="E152" s="236" t="s">
        <v>1</v>
      </c>
      <c r="F152" s="237" t="s">
        <v>91</v>
      </c>
      <c r="G152" s="234"/>
      <c r="H152" s="238">
        <v>64.650999999999996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144</v>
      </c>
      <c r="AU152" s="244" t="s">
        <v>142</v>
      </c>
      <c r="AV152" s="13" t="s">
        <v>142</v>
      </c>
      <c r="AW152" s="13" t="s">
        <v>31</v>
      </c>
      <c r="AX152" s="13" t="s">
        <v>80</v>
      </c>
      <c r="AY152" s="244" t="s">
        <v>135</v>
      </c>
    </row>
    <row r="153" s="2" customFormat="1" ht="16.5" customHeight="1">
      <c r="A153" s="38"/>
      <c r="B153" s="39"/>
      <c r="C153" s="219" t="s">
        <v>190</v>
      </c>
      <c r="D153" s="219" t="s">
        <v>137</v>
      </c>
      <c r="E153" s="220" t="s">
        <v>191</v>
      </c>
      <c r="F153" s="221" t="s">
        <v>192</v>
      </c>
      <c r="G153" s="222" t="s">
        <v>193</v>
      </c>
      <c r="H153" s="223">
        <v>52.399999999999999</v>
      </c>
      <c r="I153" s="224"/>
      <c r="J153" s="225">
        <f>ROUND(I153*H153,2)</f>
        <v>0</v>
      </c>
      <c r="K153" s="226"/>
      <c r="L153" s="44"/>
      <c r="M153" s="227" t="s">
        <v>1</v>
      </c>
      <c r="N153" s="228" t="s">
        <v>41</v>
      </c>
      <c r="O153" s="92"/>
      <c r="P153" s="229">
        <f>O153*H153</f>
        <v>0</v>
      </c>
      <c r="Q153" s="229">
        <v>0.00044000000000000002</v>
      </c>
      <c r="R153" s="229">
        <f>Q153*H153</f>
        <v>0.023056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141</v>
      </c>
      <c r="AT153" s="231" t="s">
        <v>137</v>
      </c>
      <c r="AU153" s="231" t="s">
        <v>142</v>
      </c>
      <c r="AY153" s="17" t="s">
        <v>135</v>
      </c>
      <c r="BE153" s="232">
        <f>IF(N153="základná",J153,0)</f>
        <v>0</v>
      </c>
      <c r="BF153" s="232">
        <f>IF(N153="znížená",J153,0)</f>
        <v>0</v>
      </c>
      <c r="BG153" s="232">
        <f>IF(N153="zákl. prenesená",J153,0)</f>
        <v>0</v>
      </c>
      <c r="BH153" s="232">
        <f>IF(N153="zníž. prenesená",J153,0)</f>
        <v>0</v>
      </c>
      <c r="BI153" s="232">
        <f>IF(N153="nulová",J153,0)</f>
        <v>0</v>
      </c>
      <c r="BJ153" s="17" t="s">
        <v>142</v>
      </c>
      <c r="BK153" s="232">
        <f>ROUND(I153*H153,2)</f>
        <v>0</v>
      </c>
      <c r="BL153" s="17" t="s">
        <v>141</v>
      </c>
      <c r="BM153" s="231" t="s">
        <v>194</v>
      </c>
    </row>
    <row r="154" s="13" customFormat="1">
      <c r="A154" s="13"/>
      <c r="B154" s="233"/>
      <c r="C154" s="234"/>
      <c r="D154" s="235" t="s">
        <v>144</v>
      </c>
      <c r="E154" s="236" t="s">
        <v>1</v>
      </c>
      <c r="F154" s="237" t="s">
        <v>195</v>
      </c>
      <c r="G154" s="234"/>
      <c r="H154" s="238">
        <v>52.399999999999999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144</v>
      </c>
      <c r="AU154" s="244" t="s">
        <v>142</v>
      </c>
      <c r="AV154" s="13" t="s">
        <v>142</v>
      </c>
      <c r="AW154" s="13" t="s">
        <v>31</v>
      </c>
      <c r="AX154" s="13" t="s">
        <v>80</v>
      </c>
      <c r="AY154" s="244" t="s">
        <v>135</v>
      </c>
    </row>
    <row r="155" s="2" customFormat="1" ht="24.15" customHeight="1">
      <c r="A155" s="38"/>
      <c r="B155" s="39"/>
      <c r="C155" s="219" t="s">
        <v>196</v>
      </c>
      <c r="D155" s="219" t="s">
        <v>137</v>
      </c>
      <c r="E155" s="220" t="s">
        <v>197</v>
      </c>
      <c r="F155" s="221" t="s">
        <v>198</v>
      </c>
      <c r="G155" s="222" t="s">
        <v>140</v>
      </c>
      <c r="H155" s="223">
        <v>14</v>
      </c>
      <c r="I155" s="224"/>
      <c r="J155" s="225">
        <f>ROUND(I155*H155,2)</f>
        <v>0</v>
      </c>
      <c r="K155" s="226"/>
      <c r="L155" s="44"/>
      <c r="M155" s="227" t="s">
        <v>1</v>
      </c>
      <c r="N155" s="228" t="s">
        <v>41</v>
      </c>
      <c r="O155" s="92"/>
      <c r="P155" s="229">
        <f>O155*H155</f>
        <v>0</v>
      </c>
      <c r="Q155" s="229">
        <v>0.10896</v>
      </c>
      <c r="R155" s="229">
        <f>Q155*H155</f>
        <v>1.5254400000000001</v>
      </c>
      <c r="S155" s="229">
        <v>0</v>
      </c>
      <c r="T155" s="23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1" t="s">
        <v>141</v>
      </c>
      <c r="AT155" s="231" t="s">
        <v>137</v>
      </c>
      <c r="AU155" s="231" t="s">
        <v>142</v>
      </c>
      <c r="AY155" s="17" t="s">
        <v>135</v>
      </c>
      <c r="BE155" s="232">
        <f>IF(N155="základná",J155,0)</f>
        <v>0</v>
      </c>
      <c r="BF155" s="232">
        <f>IF(N155="znížená",J155,0)</f>
        <v>0</v>
      </c>
      <c r="BG155" s="232">
        <f>IF(N155="zákl. prenesená",J155,0)</f>
        <v>0</v>
      </c>
      <c r="BH155" s="232">
        <f>IF(N155="zníž. prenesená",J155,0)</f>
        <v>0</v>
      </c>
      <c r="BI155" s="232">
        <f>IF(N155="nulová",J155,0)</f>
        <v>0</v>
      </c>
      <c r="BJ155" s="17" t="s">
        <v>142</v>
      </c>
      <c r="BK155" s="232">
        <f>ROUND(I155*H155,2)</f>
        <v>0</v>
      </c>
      <c r="BL155" s="17" t="s">
        <v>141</v>
      </c>
      <c r="BM155" s="231" t="s">
        <v>199</v>
      </c>
    </row>
    <row r="156" s="2" customFormat="1" ht="24.15" customHeight="1">
      <c r="A156" s="38"/>
      <c r="B156" s="39"/>
      <c r="C156" s="219" t="s">
        <v>200</v>
      </c>
      <c r="D156" s="219" t="s">
        <v>137</v>
      </c>
      <c r="E156" s="220" t="s">
        <v>201</v>
      </c>
      <c r="F156" s="221" t="s">
        <v>202</v>
      </c>
      <c r="G156" s="222" t="s">
        <v>140</v>
      </c>
      <c r="H156" s="223">
        <v>6</v>
      </c>
      <c r="I156" s="224"/>
      <c r="J156" s="225">
        <f>ROUND(I156*H156,2)</f>
        <v>0</v>
      </c>
      <c r="K156" s="226"/>
      <c r="L156" s="44"/>
      <c r="M156" s="227" t="s">
        <v>1</v>
      </c>
      <c r="N156" s="228" t="s">
        <v>41</v>
      </c>
      <c r="O156" s="92"/>
      <c r="P156" s="229">
        <f>O156*H156</f>
        <v>0</v>
      </c>
      <c r="Q156" s="229">
        <v>0.017500000000000002</v>
      </c>
      <c r="R156" s="229">
        <f>Q156*H156</f>
        <v>0.10500000000000001</v>
      </c>
      <c r="S156" s="229">
        <v>0</v>
      </c>
      <c r="T156" s="23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141</v>
      </c>
      <c r="AT156" s="231" t="s">
        <v>137</v>
      </c>
      <c r="AU156" s="231" t="s">
        <v>142</v>
      </c>
      <c r="AY156" s="17" t="s">
        <v>135</v>
      </c>
      <c r="BE156" s="232">
        <f>IF(N156="základná",J156,0)</f>
        <v>0</v>
      </c>
      <c r="BF156" s="232">
        <f>IF(N156="znížená",J156,0)</f>
        <v>0</v>
      </c>
      <c r="BG156" s="232">
        <f>IF(N156="zákl. prenesená",J156,0)</f>
        <v>0</v>
      </c>
      <c r="BH156" s="232">
        <f>IF(N156="zníž. prenesená",J156,0)</f>
        <v>0</v>
      </c>
      <c r="BI156" s="232">
        <f>IF(N156="nulová",J156,0)</f>
        <v>0</v>
      </c>
      <c r="BJ156" s="17" t="s">
        <v>142</v>
      </c>
      <c r="BK156" s="232">
        <f>ROUND(I156*H156,2)</f>
        <v>0</v>
      </c>
      <c r="BL156" s="17" t="s">
        <v>141</v>
      </c>
      <c r="BM156" s="231" t="s">
        <v>203</v>
      </c>
    </row>
    <row r="157" s="2" customFormat="1" ht="21.75" customHeight="1">
      <c r="A157" s="38"/>
      <c r="B157" s="39"/>
      <c r="C157" s="245" t="s">
        <v>204</v>
      </c>
      <c r="D157" s="245" t="s">
        <v>180</v>
      </c>
      <c r="E157" s="246" t="s">
        <v>205</v>
      </c>
      <c r="F157" s="247" t="s">
        <v>206</v>
      </c>
      <c r="G157" s="248" t="s">
        <v>140</v>
      </c>
      <c r="H157" s="249">
        <v>4</v>
      </c>
      <c r="I157" s="250"/>
      <c r="J157" s="251">
        <f>ROUND(I157*H157,2)</f>
        <v>0</v>
      </c>
      <c r="K157" s="252"/>
      <c r="L157" s="253"/>
      <c r="M157" s="254" t="s">
        <v>1</v>
      </c>
      <c r="N157" s="255" t="s">
        <v>41</v>
      </c>
      <c r="O157" s="92"/>
      <c r="P157" s="229">
        <f>O157*H157</f>
        <v>0</v>
      </c>
      <c r="Q157" s="229">
        <v>0.0143</v>
      </c>
      <c r="R157" s="229">
        <f>Q157*H157</f>
        <v>0.057200000000000001</v>
      </c>
      <c r="S157" s="229">
        <v>0</v>
      </c>
      <c r="T157" s="23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1" t="s">
        <v>171</v>
      </c>
      <c r="AT157" s="231" t="s">
        <v>180</v>
      </c>
      <c r="AU157" s="231" t="s">
        <v>142</v>
      </c>
      <c r="AY157" s="17" t="s">
        <v>135</v>
      </c>
      <c r="BE157" s="232">
        <f>IF(N157="základná",J157,0)</f>
        <v>0</v>
      </c>
      <c r="BF157" s="232">
        <f>IF(N157="znížená",J157,0)</f>
        <v>0</v>
      </c>
      <c r="BG157" s="232">
        <f>IF(N157="zákl. prenesená",J157,0)</f>
        <v>0</v>
      </c>
      <c r="BH157" s="232">
        <f>IF(N157="zníž. prenesená",J157,0)</f>
        <v>0</v>
      </c>
      <c r="BI157" s="232">
        <f>IF(N157="nulová",J157,0)</f>
        <v>0</v>
      </c>
      <c r="BJ157" s="17" t="s">
        <v>142</v>
      </c>
      <c r="BK157" s="232">
        <f>ROUND(I157*H157,2)</f>
        <v>0</v>
      </c>
      <c r="BL157" s="17" t="s">
        <v>141</v>
      </c>
      <c r="BM157" s="231" t="s">
        <v>207</v>
      </c>
    </row>
    <row r="158" s="2" customFormat="1" ht="21.75" customHeight="1">
      <c r="A158" s="38"/>
      <c r="B158" s="39"/>
      <c r="C158" s="245" t="s">
        <v>208</v>
      </c>
      <c r="D158" s="245" t="s">
        <v>180</v>
      </c>
      <c r="E158" s="246" t="s">
        <v>209</v>
      </c>
      <c r="F158" s="247" t="s">
        <v>210</v>
      </c>
      <c r="G158" s="248" t="s">
        <v>140</v>
      </c>
      <c r="H158" s="249">
        <v>2</v>
      </c>
      <c r="I158" s="250"/>
      <c r="J158" s="251">
        <f>ROUND(I158*H158,2)</f>
        <v>0</v>
      </c>
      <c r="K158" s="252"/>
      <c r="L158" s="253"/>
      <c r="M158" s="254" t="s">
        <v>1</v>
      </c>
      <c r="N158" s="255" t="s">
        <v>41</v>
      </c>
      <c r="O158" s="92"/>
      <c r="P158" s="229">
        <f>O158*H158</f>
        <v>0</v>
      </c>
      <c r="Q158" s="229">
        <v>0.0137</v>
      </c>
      <c r="R158" s="229">
        <f>Q158*H158</f>
        <v>0.027400000000000001</v>
      </c>
      <c r="S158" s="229">
        <v>0</v>
      </c>
      <c r="T158" s="23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1" t="s">
        <v>171</v>
      </c>
      <c r="AT158" s="231" t="s">
        <v>180</v>
      </c>
      <c r="AU158" s="231" t="s">
        <v>142</v>
      </c>
      <c r="AY158" s="17" t="s">
        <v>135</v>
      </c>
      <c r="BE158" s="232">
        <f>IF(N158="základná",J158,0)</f>
        <v>0</v>
      </c>
      <c r="BF158" s="232">
        <f>IF(N158="znížená",J158,0)</f>
        <v>0</v>
      </c>
      <c r="BG158" s="232">
        <f>IF(N158="zákl. prenesená",J158,0)</f>
        <v>0</v>
      </c>
      <c r="BH158" s="232">
        <f>IF(N158="zníž. prenesená",J158,0)</f>
        <v>0</v>
      </c>
      <c r="BI158" s="232">
        <f>IF(N158="nulová",J158,0)</f>
        <v>0</v>
      </c>
      <c r="BJ158" s="17" t="s">
        <v>142</v>
      </c>
      <c r="BK158" s="232">
        <f>ROUND(I158*H158,2)</f>
        <v>0</v>
      </c>
      <c r="BL158" s="17" t="s">
        <v>141</v>
      </c>
      <c r="BM158" s="231" t="s">
        <v>211</v>
      </c>
    </row>
    <row r="159" s="2" customFormat="1" ht="24.15" customHeight="1">
      <c r="A159" s="38"/>
      <c r="B159" s="39"/>
      <c r="C159" s="219" t="s">
        <v>212</v>
      </c>
      <c r="D159" s="219" t="s">
        <v>137</v>
      </c>
      <c r="E159" s="220" t="s">
        <v>213</v>
      </c>
      <c r="F159" s="221" t="s">
        <v>214</v>
      </c>
      <c r="G159" s="222" t="s">
        <v>140</v>
      </c>
      <c r="H159" s="223">
        <v>5</v>
      </c>
      <c r="I159" s="224"/>
      <c r="J159" s="225">
        <f>ROUND(I159*H159,2)</f>
        <v>0</v>
      </c>
      <c r="K159" s="226"/>
      <c r="L159" s="44"/>
      <c r="M159" s="227" t="s">
        <v>1</v>
      </c>
      <c r="N159" s="228" t="s">
        <v>41</v>
      </c>
      <c r="O159" s="92"/>
      <c r="P159" s="229">
        <f>O159*H159</f>
        <v>0</v>
      </c>
      <c r="Q159" s="229">
        <v>0.43841000000000002</v>
      </c>
      <c r="R159" s="229">
        <f>Q159*H159</f>
        <v>2.1920500000000001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141</v>
      </c>
      <c r="AT159" s="231" t="s">
        <v>137</v>
      </c>
      <c r="AU159" s="231" t="s">
        <v>142</v>
      </c>
      <c r="AY159" s="17" t="s">
        <v>135</v>
      </c>
      <c r="BE159" s="232">
        <f>IF(N159="základná",J159,0)</f>
        <v>0</v>
      </c>
      <c r="BF159" s="232">
        <f>IF(N159="znížená",J159,0)</f>
        <v>0</v>
      </c>
      <c r="BG159" s="232">
        <f>IF(N159="zákl. prenesená",J159,0)</f>
        <v>0</v>
      </c>
      <c r="BH159" s="232">
        <f>IF(N159="zníž. prenesená",J159,0)</f>
        <v>0</v>
      </c>
      <c r="BI159" s="232">
        <f>IF(N159="nulová",J159,0)</f>
        <v>0</v>
      </c>
      <c r="BJ159" s="17" t="s">
        <v>142</v>
      </c>
      <c r="BK159" s="232">
        <f>ROUND(I159*H159,2)</f>
        <v>0</v>
      </c>
      <c r="BL159" s="17" t="s">
        <v>141</v>
      </c>
      <c r="BM159" s="231" t="s">
        <v>215</v>
      </c>
    </row>
    <row r="160" s="2" customFormat="1" ht="24.15" customHeight="1">
      <c r="A160" s="38"/>
      <c r="B160" s="39"/>
      <c r="C160" s="245" t="s">
        <v>216</v>
      </c>
      <c r="D160" s="245" t="s">
        <v>180</v>
      </c>
      <c r="E160" s="246" t="s">
        <v>217</v>
      </c>
      <c r="F160" s="247" t="s">
        <v>218</v>
      </c>
      <c r="G160" s="248" t="s">
        <v>140</v>
      </c>
      <c r="H160" s="249">
        <v>5</v>
      </c>
      <c r="I160" s="250"/>
      <c r="J160" s="251">
        <f>ROUND(I160*H160,2)</f>
        <v>0</v>
      </c>
      <c r="K160" s="252"/>
      <c r="L160" s="253"/>
      <c r="M160" s="254" t="s">
        <v>1</v>
      </c>
      <c r="N160" s="255" t="s">
        <v>41</v>
      </c>
      <c r="O160" s="92"/>
      <c r="P160" s="229">
        <f>O160*H160</f>
        <v>0</v>
      </c>
      <c r="Q160" s="229">
        <v>0.0085000000000000006</v>
      </c>
      <c r="R160" s="229">
        <f>Q160*H160</f>
        <v>0.042500000000000003</v>
      </c>
      <c r="S160" s="229">
        <v>0</v>
      </c>
      <c r="T160" s="23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1" t="s">
        <v>171</v>
      </c>
      <c r="AT160" s="231" t="s">
        <v>180</v>
      </c>
      <c r="AU160" s="231" t="s">
        <v>142</v>
      </c>
      <c r="AY160" s="17" t="s">
        <v>135</v>
      </c>
      <c r="BE160" s="232">
        <f>IF(N160="základná",J160,0)</f>
        <v>0</v>
      </c>
      <c r="BF160" s="232">
        <f>IF(N160="znížená",J160,0)</f>
        <v>0</v>
      </c>
      <c r="BG160" s="232">
        <f>IF(N160="zákl. prenesená",J160,0)</f>
        <v>0</v>
      </c>
      <c r="BH160" s="232">
        <f>IF(N160="zníž. prenesená",J160,0)</f>
        <v>0</v>
      </c>
      <c r="BI160" s="232">
        <f>IF(N160="nulová",J160,0)</f>
        <v>0</v>
      </c>
      <c r="BJ160" s="17" t="s">
        <v>142</v>
      </c>
      <c r="BK160" s="232">
        <f>ROUND(I160*H160,2)</f>
        <v>0</v>
      </c>
      <c r="BL160" s="17" t="s">
        <v>141</v>
      </c>
      <c r="BM160" s="231" t="s">
        <v>219</v>
      </c>
    </row>
    <row r="161" s="12" customFormat="1" ht="22.8" customHeight="1">
      <c r="A161" s="12"/>
      <c r="B161" s="203"/>
      <c r="C161" s="204"/>
      <c r="D161" s="205" t="s">
        <v>74</v>
      </c>
      <c r="E161" s="217" t="s">
        <v>175</v>
      </c>
      <c r="F161" s="217" t="s">
        <v>220</v>
      </c>
      <c r="G161" s="204"/>
      <c r="H161" s="204"/>
      <c r="I161" s="207"/>
      <c r="J161" s="218">
        <f>BK161</f>
        <v>0</v>
      </c>
      <c r="K161" s="204"/>
      <c r="L161" s="209"/>
      <c r="M161" s="210"/>
      <c r="N161" s="211"/>
      <c r="O161" s="211"/>
      <c r="P161" s="212">
        <f>SUM(P162:P191)</f>
        <v>0</v>
      </c>
      <c r="Q161" s="211"/>
      <c r="R161" s="212">
        <f>SUM(R162:R191)</f>
        <v>0.00064650999999999999</v>
      </c>
      <c r="S161" s="211"/>
      <c r="T161" s="213">
        <f>SUM(T162:T191)</f>
        <v>5.6022540000000003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4" t="s">
        <v>80</v>
      </c>
      <c r="AT161" s="215" t="s">
        <v>74</v>
      </c>
      <c r="AU161" s="215" t="s">
        <v>80</v>
      </c>
      <c r="AY161" s="214" t="s">
        <v>135</v>
      </c>
      <c r="BK161" s="216">
        <f>SUM(BK162:BK191)</f>
        <v>0</v>
      </c>
    </row>
    <row r="162" s="2" customFormat="1" ht="16.5" customHeight="1">
      <c r="A162" s="38"/>
      <c r="B162" s="39"/>
      <c r="C162" s="219" t="s">
        <v>221</v>
      </c>
      <c r="D162" s="219" t="s">
        <v>137</v>
      </c>
      <c r="E162" s="220" t="s">
        <v>222</v>
      </c>
      <c r="F162" s="221" t="s">
        <v>223</v>
      </c>
      <c r="G162" s="222" t="s">
        <v>84</v>
      </c>
      <c r="H162" s="223">
        <v>69.801000000000002</v>
      </c>
      <c r="I162" s="224"/>
      <c r="J162" s="225">
        <f>ROUND(I162*H162,2)</f>
        <v>0</v>
      </c>
      <c r="K162" s="226"/>
      <c r="L162" s="44"/>
      <c r="M162" s="227" t="s">
        <v>1</v>
      </c>
      <c r="N162" s="228" t="s">
        <v>41</v>
      </c>
      <c r="O162" s="92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1" t="s">
        <v>141</v>
      </c>
      <c r="AT162" s="231" t="s">
        <v>137</v>
      </c>
      <c r="AU162" s="231" t="s">
        <v>142</v>
      </c>
      <c r="AY162" s="17" t="s">
        <v>135</v>
      </c>
      <c r="BE162" s="232">
        <f>IF(N162="základná",J162,0)</f>
        <v>0</v>
      </c>
      <c r="BF162" s="232">
        <f>IF(N162="znížená",J162,0)</f>
        <v>0</v>
      </c>
      <c r="BG162" s="232">
        <f>IF(N162="zákl. prenesená",J162,0)</f>
        <v>0</v>
      </c>
      <c r="BH162" s="232">
        <f>IF(N162="zníž. prenesená",J162,0)</f>
        <v>0</v>
      </c>
      <c r="BI162" s="232">
        <f>IF(N162="nulová",J162,0)</f>
        <v>0</v>
      </c>
      <c r="BJ162" s="17" t="s">
        <v>142</v>
      </c>
      <c r="BK162" s="232">
        <f>ROUND(I162*H162,2)</f>
        <v>0</v>
      </c>
      <c r="BL162" s="17" t="s">
        <v>141</v>
      </c>
      <c r="BM162" s="231" t="s">
        <v>224</v>
      </c>
    </row>
    <row r="163" s="13" customFormat="1">
      <c r="A163" s="13"/>
      <c r="B163" s="233"/>
      <c r="C163" s="234"/>
      <c r="D163" s="235" t="s">
        <v>144</v>
      </c>
      <c r="E163" s="236" t="s">
        <v>1</v>
      </c>
      <c r="F163" s="237" t="s">
        <v>225</v>
      </c>
      <c r="G163" s="234"/>
      <c r="H163" s="238">
        <v>69.801000000000002</v>
      </c>
      <c r="I163" s="239"/>
      <c r="J163" s="234"/>
      <c r="K163" s="234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144</v>
      </c>
      <c r="AU163" s="244" t="s">
        <v>142</v>
      </c>
      <c r="AV163" s="13" t="s">
        <v>142</v>
      </c>
      <c r="AW163" s="13" t="s">
        <v>31</v>
      </c>
      <c r="AX163" s="13" t="s">
        <v>80</v>
      </c>
      <c r="AY163" s="244" t="s">
        <v>135</v>
      </c>
    </row>
    <row r="164" s="2" customFormat="1" ht="24.15" customHeight="1">
      <c r="A164" s="38"/>
      <c r="B164" s="39"/>
      <c r="C164" s="219" t="s">
        <v>7</v>
      </c>
      <c r="D164" s="219" t="s">
        <v>137</v>
      </c>
      <c r="E164" s="220" t="s">
        <v>226</v>
      </c>
      <c r="F164" s="221" t="s">
        <v>227</v>
      </c>
      <c r="G164" s="222" t="s">
        <v>84</v>
      </c>
      <c r="H164" s="223">
        <v>200</v>
      </c>
      <c r="I164" s="224"/>
      <c r="J164" s="225">
        <f>ROUND(I164*H164,2)</f>
        <v>0</v>
      </c>
      <c r="K164" s="226"/>
      <c r="L164" s="44"/>
      <c r="M164" s="227" t="s">
        <v>1</v>
      </c>
      <c r="N164" s="228" t="s">
        <v>41</v>
      </c>
      <c r="O164" s="92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1" t="s">
        <v>141</v>
      </c>
      <c r="AT164" s="231" t="s">
        <v>137</v>
      </c>
      <c r="AU164" s="231" t="s">
        <v>142</v>
      </c>
      <c r="AY164" s="17" t="s">
        <v>135</v>
      </c>
      <c r="BE164" s="232">
        <f>IF(N164="základná",J164,0)</f>
        <v>0</v>
      </c>
      <c r="BF164" s="232">
        <f>IF(N164="znížená",J164,0)</f>
        <v>0</v>
      </c>
      <c r="BG164" s="232">
        <f>IF(N164="zákl. prenesená",J164,0)</f>
        <v>0</v>
      </c>
      <c r="BH164" s="232">
        <f>IF(N164="zníž. prenesená",J164,0)</f>
        <v>0</v>
      </c>
      <c r="BI164" s="232">
        <f>IF(N164="nulová",J164,0)</f>
        <v>0</v>
      </c>
      <c r="BJ164" s="17" t="s">
        <v>142</v>
      </c>
      <c r="BK164" s="232">
        <f>ROUND(I164*H164,2)</f>
        <v>0</v>
      </c>
      <c r="BL164" s="17" t="s">
        <v>141</v>
      </c>
      <c r="BM164" s="231" t="s">
        <v>228</v>
      </c>
    </row>
    <row r="165" s="13" customFormat="1">
      <c r="A165" s="13"/>
      <c r="B165" s="233"/>
      <c r="C165" s="234"/>
      <c r="D165" s="235" t="s">
        <v>144</v>
      </c>
      <c r="E165" s="236" t="s">
        <v>1</v>
      </c>
      <c r="F165" s="237" t="s">
        <v>229</v>
      </c>
      <c r="G165" s="234"/>
      <c r="H165" s="238">
        <v>200</v>
      </c>
      <c r="I165" s="239"/>
      <c r="J165" s="234"/>
      <c r="K165" s="234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144</v>
      </c>
      <c r="AU165" s="244" t="s">
        <v>142</v>
      </c>
      <c r="AV165" s="13" t="s">
        <v>142</v>
      </c>
      <c r="AW165" s="13" t="s">
        <v>31</v>
      </c>
      <c r="AX165" s="13" t="s">
        <v>80</v>
      </c>
      <c r="AY165" s="244" t="s">
        <v>135</v>
      </c>
    </row>
    <row r="166" s="2" customFormat="1" ht="24.15" customHeight="1">
      <c r="A166" s="38"/>
      <c r="B166" s="39"/>
      <c r="C166" s="219" t="s">
        <v>230</v>
      </c>
      <c r="D166" s="219" t="s">
        <v>137</v>
      </c>
      <c r="E166" s="220" t="s">
        <v>231</v>
      </c>
      <c r="F166" s="221" t="s">
        <v>232</v>
      </c>
      <c r="G166" s="222" t="s">
        <v>84</v>
      </c>
      <c r="H166" s="223">
        <v>14.412000000000001</v>
      </c>
      <c r="I166" s="224"/>
      <c r="J166" s="225">
        <f>ROUND(I166*H166,2)</f>
        <v>0</v>
      </c>
      <c r="K166" s="226"/>
      <c r="L166" s="44"/>
      <c r="M166" s="227" t="s">
        <v>1</v>
      </c>
      <c r="N166" s="228" t="s">
        <v>41</v>
      </c>
      <c r="O166" s="92"/>
      <c r="P166" s="229">
        <f>O166*H166</f>
        <v>0</v>
      </c>
      <c r="Q166" s="229">
        <v>0</v>
      </c>
      <c r="R166" s="229">
        <f>Q166*H166</f>
        <v>0</v>
      </c>
      <c r="S166" s="229">
        <v>0.10000000000000001</v>
      </c>
      <c r="T166" s="230">
        <f>S166*H166</f>
        <v>1.4412000000000003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1" t="s">
        <v>141</v>
      </c>
      <c r="AT166" s="231" t="s">
        <v>137</v>
      </c>
      <c r="AU166" s="231" t="s">
        <v>142</v>
      </c>
      <c r="AY166" s="17" t="s">
        <v>135</v>
      </c>
      <c r="BE166" s="232">
        <f>IF(N166="základná",J166,0)</f>
        <v>0</v>
      </c>
      <c r="BF166" s="232">
        <f>IF(N166="znížená",J166,0)</f>
        <v>0</v>
      </c>
      <c r="BG166" s="232">
        <f>IF(N166="zákl. prenesená",J166,0)</f>
        <v>0</v>
      </c>
      <c r="BH166" s="232">
        <f>IF(N166="zníž. prenesená",J166,0)</f>
        <v>0</v>
      </c>
      <c r="BI166" s="232">
        <f>IF(N166="nulová",J166,0)</f>
        <v>0</v>
      </c>
      <c r="BJ166" s="17" t="s">
        <v>142</v>
      </c>
      <c r="BK166" s="232">
        <f>ROUND(I166*H166,2)</f>
        <v>0</v>
      </c>
      <c r="BL166" s="17" t="s">
        <v>141</v>
      </c>
      <c r="BM166" s="231" t="s">
        <v>233</v>
      </c>
    </row>
    <row r="167" s="13" customFormat="1">
      <c r="A167" s="13"/>
      <c r="B167" s="233"/>
      <c r="C167" s="234"/>
      <c r="D167" s="235" t="s">
        <v>144</v>
      </c>
      <c r="E167" s="236" t="s">
        <v>1</v>
      </c>
      <c r="F167" s="237" t="s">
        <v>97</v>
      </c>
      <c r="G167" s="234"/>
      <c r="H167" s="238">
        <v>14.412000000000001</v>
      </c>
      <c r="I167" s="239"/>
      <c r="J167" s="234"/>
      <c r="K167" s="234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144</v>
      </c>
      <c r="AU167" s="244" t="s">
        <v>142</v>
      </c>
      <c r="AV167" s="13" t="s">
        <v>142</v>
      </c>
      <c r="AW167" s="13" t="s">
        <v>31</v>
      </c>
      <c r="AX167" s="13" t="s">
        <v>80</v>
      </c>
      <c r="AY167" s="244" t="s">
        <v>135</v>
      </c>
    </row>
    <row r="168" s="2" customFormat="1" ht="21.75" customHeight="1">
      <c r="A168" s="38"/>
      <c r="B168" s="39"/>
      <c r="C168" s="219" t="s">
        <v>234</v>
      </c>
      <c r="D168" s="219" t="s">
        <v>137</v>
      </c>
      <c r="E168" s="220" t="s">
        <v>235</v>
      </c>
      <c r="F168" s="221" t="s">
        <v>236</v>
      </c>
      <c r="G168" s="222" t="s">
        <v>84</v>
      </c>
      <c r="H168" s="223">
        <v>64.650999999999996</v>
      </c>
      <c r="I168" s="224"/>
      <c r="J168" s="225">
        <f>ROUND(I168*H168,2)</f>
        <v>0</v>
      </c>
      <c r="K168" s="226"/>
      <c r="L168" s="44"/>
      <c r="M168" s="227" t="s">
        <v>1</v>
      </c>
      <c r="N168" s="228" t="s">
        <v>41</v>
      </c>
      <c r="O168" s="92"/>
      <c r="P168" s="229">
        <f>O168*H168</f>
        <v>0</v>
      </c>
      <c r="Q168" s="229">
        <v>1.0000000000000001E-05</v>
      </c>
      <c r="R168" s="229">
        <f>Q168*H168</f>
        <v>0.00064650999999999999</v>
      </c>
      <c r="S168" s="229">
        <v>0.0060000000000000001</v>
      </c>
      <c r="T168" s="230">
        <f>S168*H168</f>
        <v>0.38790599999999997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1" t="s">
        <v>141</v>
      </c>
      <c r="AT168" s="231" t="s">
        <v>137</v>
      </c>
      <c r="AU168" s="231" t="s">
        <v>142</v>
      </c>
      <c r="AY168" s="17" t="s">
        <v>135</v>
      </c>
      <c r="BE168" s="232">
        <f>IF(N168="základná",J168,0)</f>
        <v>0</v>
      </c>
      <c r="BF168" s="232">
        <f>IF(N168="znížená",J168,0)</f>
        <v>0</v>
      </c>
      <c r="BG168" s="232">
        <f>IF(N168="zákl. prenesená",J168,0)</f>
        <v>0</v>
      </c>
      <c r="BH168" s="232">
        <f>IF(N168="zníž. prenesená",J168,0)</f>
        <v>0</v>
      </c>
      <c r="BI168" s="232">
        <f>IF(N168="nulová",J168,0)</f>
        <v>0</v>
      </c>
      <c r="BJ168" s="17" t="s">
        <v>142</v>
      </c>
      <c r="BK168" s="232">
        <f>ROUND(I168*H168,2)</f>
        <v>0</v>
      </c>
      <c r="BL168" s="17" t="s">
        <v>141</v>
      </c>
      <c r="BM168" s="231" t="s">
        <v>237</v>
      </c>
    </row>
    <row r="169" s="13" customFormat="1">
      <c r="A169" s="13"/>
      <c r="B169" s="233"/>
      <c r="C169" s="234"/>
      <c r="D169" s="235" t="s">
        <v>144</v>
      </c>
      <c r="E169" s="236" t="s">
        <v>1</v>
      </c>
      <c r="F169" s="237" t="s">
        <v>91</v>
      </c>
      <c r="G169" s="234"/>
      <c r="H169" s="238">
        <v>64.650999999999996</v>
      </c>
      <c r="I169" s="239"/>
      <c r="J169" s="234"/>
      <c r="K169" s="234"/>
      <c r="L169" s="240"/>
      <c r="M169" s="241"/>
      <c r="N169" s="242"/>
      <c r="O169" s="242"/>
      <c r="P169" s="242"/>
      <c r="Q169" s="242"/>
      <c r="R169" s="242"/>
      <c r="S169" s="242"/>
      <c r="T169" s="24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4" t="s">
        <v>144</v>
      </c>
      <c r="AU169" s="244" t="s">
        <v>142</v>
      </c>
      <c r="AV169" s="13" t="s">
        <v>142</v>
      </c>
      <c r="AW169" s="13" t="s">
        <v>31</v>
      </c>
      <c r="AX169" s="13" t="s">
        <v>80</v>
      </c>
      <c r="AY169" s="244" t="s">
        <v>135</v>
      </c>
    </row>
    <row r="170" s="2" customFormat="1" ht="24.15" customHeight="1">
      <c r="A170" s="38"/>
      <c r="B170" s="39"/>
      <c r="C170" s="219" t="s">
        <v>238</v>
      </c>
      <c r="D170" s="219" t="s">
        <v>137</v>
      </c>
      <c r="E170" s="220" t="s">
        <v>239</v>
      </c>
      <c r="F170" s="221" t="s">
        <v>240</v>
      </c>
      <c r="G170" s="222" t="s">
        <v>84</v>
      </c>
      <c r="H170" s="223">
        <v>12.69</v>
      </c>
      <c r="I170" s="224"/>
      <c r="J170" s="225">
        <f>ROUND(I170*H170,2)</f>
        <v>0</v>
      </c>
      <c r="K170" s="226"/>
      <c r="L170" s="44"/>
      <c r="M170" s="227" t="s">
        <v>1</v>
      </c>
      <c r="N170" s="228" t="s">
        <v>41</v>
      </c>
      <c r="O170" s="92"/>
      <c r="P170" s="229">
        <f>O170*H170</f>
        <v>0</v>
      </c>
      <c r="Q170" s="229">
        <v>0</v>
      </c>
      <c r="R170" s="229">
        <f>Q170*H170</f>
        <v>0</v>
      </c>
      <c r="S170" s="229">
        <v>0.066000000000000003</v>
      </c>
      <c r="T170" s="230">
        <f>S170*H170</f>
        <v>0.83753999999999995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1" t="s">
        <v>141</v>
      </c>
      <c r="AT170" s="231" t="s">
        <v>137</v>
      </c>
      <c r="AU170" s="231" t="s">
        <v>142</v>
      </c>
      <c r="AY170" s="17" t="s">
        <v>135</v>
      </c>
      <c r="BE170" s="232">
        <f>IF(N170="základná",J170,0)</f>
        <v>0</v>
      </c>
      <c r="BF170" s="232">
        <f>IF(N170="znížená",J170,0)</f>
        <v>0</v>
      </c>
      <c r="BG170" s="232">
        <f>IF(N170="zákl. prenesená",J170,0)</f>
        <v>0</v>
      </c>
      <c r="BH170" s="232">
        <f>IF(N170="zníž. prenesená",J170,0)</f>
        <v>0</v>
      </c>
      <c r="BI170" s="232">
        <f>IF(N170="nulová",J170,0)</f>
        <v>0</v>
      </c>
      <c r="BJ170" s="17" t="s">
        <v>142</v>
      </c>
      <c r="BK170" s="232">
        <f>ROUND(I170*H170,2)</f>
        <v>0</v>
      </c>
      <c r="BL170" s="17" t="s">
        <v>141</v>
      </c>
      <c r="BM170" s="231" t="s">
        <v>241</v>
      </c>
    </row>
    <row r="171" s="13" customFormat="1">
      <c r="A171" s="13"/>
      <c r="B171" s="233"/>
      <c r="C171" s="234"/>
      <c r="D171" s="235" t="s">
        <v>144</v>
      </c>
      <c r="E171" s="236" t="s">
        <v>1</v>
      </c>
      <c r="F171" s="237" t="s">
        <v>242</v>
      </c>
      <c r="G171" s="234"/>
      <c r="H171" s="238">
        <v>12.69</v>
      </c>
      <c r="I171" s="239"/>
      <c r="J171" s="234"/>
      <c r="K171" s="234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144</v>
      </c>
      <c r="AU171" s="244" t="s">
        <v>142</v>
      </c>
      <c r="AV171" s="13" t="s">
        <v>142</v>
      </c>
      <c r="AW171" s="13" t="s">
        <v>31</v>
      </c>
      <c r="AX171" s="13" t="s">
        <v>80</v>
      </c>
      <c r="AY171" s="244" t="s">
        <v>135</v>
      </c>
    </row>
    <row r="172" s="2" customFormat="1" ht="24.15" customHeight="1">
      <c r="A172" s="38"/>
      <c r="B172" s="39"/>
      <c r="C172" s="219" t="s">
        <v>243</v>
      </c>
      <c r="D172" s="219" t="s">
        <v>137</v>
      </c>
      <c r="E172" s="220" t="s">
        <v>244</v>
      </c>
      <c r="F172" s="221" t="s">
        <v>245</v>
      </c>
      <c r="G172" s="222" t="s">
        <v>140</v>
      </c>
      <c r="H172" s="223">
        <v>11</v>
      </c>
      <c r="I172" s="224"/>
      <c r="J172" s="225">
        <f>ROUND(I172*H172,2)</f>
        <v>0</v>
      </c>
      <c r="K172" s="226"/>
      <c r="L172" s="44"/>
      <c r="M172" s="227" t="s">
        <v>1</v>
      </c>
      <c r="N172" s="228" t="s">
        <v>41</v>
      </c>
      <c r="O172" s="92"/>
      <c r="P172" s="229">
        <f>O172*H172</f>
        <v>0</v>
      </c>
      <c r="Q172" s="229">
        <v>0</v>
      </c>
      <c r="R172" s="229">
        <f>Q172*H172</f>
        <v>0</v>
      </c>
      <c r="S172" s="229">
        <v>0.012</v>
      </c>
      <c r="T172" s="230">
        <f>S172*H172</f>
        <v>0.13200000000000001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1" t="s">
        <v>141</v>
      </c>
      <c r="AT172" s="231" t="s">
        <v>137</v>
      </c>
      <c r="AU172" s="231" t="s">
        <v>142</v>
      </c>
      <c r="AY172" s="17" t="s">
        <v>135</v>
      </c>
      <c r="BE172" s="232">
        <f>IF(N172="základná",J172,0)</f>
        <v>0</v>
      </c>
      <c r="BF172" s="232">
        <f>IF(N172="znížená",J172,0)</f>
        <v>0</v>
      </c>
      <c r="BG172" s="232">
        <f>IF(N172="zákl. prenesená",J172,0)</f>
        <v>0</v>
      </c>
      <c r="BH172" s="232">
        <f>IF(N172="zníž. prenesená",J172,0)</f>
        <v>0</v>
      </c>
      <c r="BI172" s="232">
        <f>IF(N172="nulová",J172,0)</f>
        <v>0</v>
      </c>
      <c r="BJ172" s="17" t="s">
        <v>142</v>
      </c>
      <c r="BK172" s="232">
        <f>ROUND(I172*H172,2)</f>
        <v>0</v>
      </c>
      <c r="BL172" s="17" t="s">
        <v>141</v>
      </c>
      <c r="BM172" s="231" t="s">
        <v>246</v>
      </c>
    </row>
    <row r="173" s="13" customFormat="1">
      <c r="A173" s="13"/>
      <c r="B173" s="233"/>
      <c r="C173" s="234"/>
      <c r="D173" s="235" t="s">
        <v>144</v>
      </c>
      <c r="E173" s="236" t="s">
        <v>1</v>
      </c>
      <c r="F173" s="237" t="s">
        <v>145</v>
      </c>
      <c r="G173" s="234"/>
      <c r="H173" s="238">
        <v>11</v>
      </c>
      <c r="I173" s="239"/>
      <c r="J173" s="234"/>
      <c r="K173" s="234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144</v>
      </c>
      <c r="AU173" s="244" t="s">
        <v>142</v>
      </c>
      <c r="AV173" s="13" t="s">
        <v>142</v>
      </c>
      <c r="AW173" s="13" t="s">
        <v>31</v>
      </c>
      <c r="AX173" s="13" t="s">
        <v>80</v>
      </c>
      <c r="AY173" s="244" t="s">
        <v>135</v>
      </c>
    </row>
    <row r="174" s="2" customFormat="1" ht="24.15" customHeight="1">
      <c r="A174" s="38"/>
      <c r="B174" s="39"/>
      <c r="C174" s="219" t="s">
        <v>247</v>
      </c>
      <c r="D174" s="219" t="s">
        <v>137</v>
      </c>
      <c r="E174" s="220" t="s">
        <v>248</v>
      </c>
      <c r="F174" s="221" t="s">
        <v>249</v>
      </c>
      <c r="G174" s="222" t="s">
        <v>193</v>
      </c>
      <c r="H174" s="223">
        <v>64.400000000000006</v>
      </c>
      <c r="I174" s="224"/>
      <c r="J174" s="225">
        <f>ROUND(I174*H174,2)</f>
        <v>0</v>
      </c>
      <c r="K174" s="226"/>
      <c r="L174" s="44"/>
      <c r="M174" s="227" t="s">
        <v>1</v>
      </c>
      <c r="N174" s="228" t="s">
        <v>41</v>
      </c>
      <c r="O174" s="92"/>
      <c r="P174" s="229">
        <f>O174*H174</f>
        <v>0</v>
      </c>
      <c r="Q174" s="229">
        <v>0</v>
      </c>
      <c r="R174" s="229">
        <f>Q174*H174</f>
        <v>0</v>
      </c>
      <c r="S174" s="229">
        <v>0.012</v>
      </c>
      <c r="T174" s="230">
        <f>S174*H174</f>
        <v>0.77280000000000004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1" t="s">
        <v>141</v>
      </c>
      <c r="AT174" s="231" t="s">
        <v>137</v>
      </c>
      <c r="AU174" s="231" t="s">
        <v>142</v>
      </c>
      <c r="AY174" s="17" t="s">
        <v>135</v>
      </c>
      <c r="BE174" s="232">
        <f>IF(N174="základná",J174,0)</f>
        <v>0</v>
      </c>
      <c r="BF174" s="232">
        <f>IF(N174="znížená",J174,0)</f>
        <v>0</v>
      </c>
      <c r="BG174" s="232">
        <f>IF(N174="zákl. prenesená",J174,0)</f>
        <v>0</v>
      </c>
      <c r="BH174" s="232">
        <f>IF(N174="zníž. prenesená",J174,0)</f>
        <v>0</v>
      </c>
      <c r="BI174" s="232">
        <f>IF(N174="nulová",J174,0)</f>
        <v>0</v>
      </c>
      <c r="BJ174" s="17" t="s">
        <v>142</v>
      </c>
      <c r="BK174" s="232">
        <f>ROUND(I174*H174,2)</f>
        <v>0</v>
      </c>
      <c r="BL174" s="17" t="s">
        <v>141</v>
      </c>
      <c r="BM174" s="231" t="s">
        <v>250</v>
      </c>
    </row>
    <row r="175" s="13" customFormat="1">
      <c r="A175" s="13"/>
      <c r="B175" s="233"/>
      <c r="C175" s="234"/>
      <c r="D175" s="235" t="s">
        <v>144</v>
      </c>
      <c r="E175" s="236" t="s">
        <v>1</v>
      </c>
      <c r="F175" s="237" t="s">
        <v>251</v>
      </c>
      <c r="G175" s="234"/>
      <c r="H175" s="238">
        <v>64.400000000000006</v>
      </c>
      <c r="I175" s="239"/>
      <c r="J175" s="234"/>
      <c r="K175" s="234"/>
      <c r="L175" s="240"/>
      <c r="M175" s="241"/>
      <c r="N175" s="242"/>
      <c r="O175" s="242"/>
      <c r="P175" s="242"/>
      <c r="Q175" s="242"/>
      <c r="R175" s="242"/>
      <c r="S175" s="242"/>
      <c r="T175" s="24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4" t="s">
        <v>144</v>
      </c>
      <c r="AU175" s="244" t="s">
        <v>142</v>
      </c>
      <c r="AV175" s="13" t="s">
        <v>142</v>
      </c>
      <c r="AW175" s="13" t="s">
        <v>31</v>
      </c>
      <c r="AX175" s="13" t="s">
        <v>80</v>
      </c>
      <c r="AY175" s="244" t="s">
        <v>135</v>
      </c>
    </row>
    <row r="176" s="2" customFormat="1" ht="24.15" customHeight="1">
      <c r="A176" s="38"/>
      <c r="B176" s="39"/>
      <c r="C176" s="219" t="s">
        <v>252</v>
      </c>
      <c r="D176" s="219" t="s">
        <v>137</v>
      </c>
      <c r="E176" s="220" t="s">
        <v>253</v>
      </c>
      <c r="F176" s="221" t="s">
        <v>254</v>
      </c>
      <c r="G176" s="222" t="s">
        <v>140</v>
      </c>
      <c r="H176" s="223">
        <v>11</v>
      </c>
      <c r="I176" s="224"/>
      <c r="J176" s="225">
        <f>ROUND(I176*H176,2)</f>
        <v>0</v>
      </c>
      <c r="K176" s="226"/>
      <c r="L176" s="44"/>
      <c r="M176" s="227" t="s">
        <v>1</v>
      </c>
      <c r="N176" s="228" t="s">
        <v>41</v>
      </c>
      <c r="O176" s="92"/>
      <c r="P176" s="229">
        <f>O176*H176</f>
        <v>0</v>
      </c>
      <c r="Q176" s="229">
        <v>0</v>
      </c>
      <c r="R176" s="229">
        <f>Q176*H176</f>
        <v>0</v>
      </c>
      <c r="S176" s="229">
        <v>0.024</v>
      </c>
      <c r="T176" s="230">
        <f>S176*H176</f>
        <v>0.26400000000000001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1" t="s">
        <v>141</v>
      </c>
      <c r="AT176" s="231" t="s">
        <v>137</v>
      </c>
      <c r="AU176" s="231" t="s">
        <v>142</v>
      </c>
      <c r="AY176" s="17" t="s">
        <v>135</v>
      </c>
      <c r="BE176" s="232">
        <f>IF(N176="základná",J176,0)</f>
        <v>0</v>
      </c>
      <c r="BF176" s="232">
        <f>IF(N176="znížená",J176,0)</f>
        <v>0</v>
      </c>
      <c r="BG176" s="232">
        <f>IF(N176="zákl. prenesená",J176,0)</f>
        <v>0</v>
      </c>
      <c r="BH176" s="232">
        <f>IF(N176="zníž. prenesená",J176,0)</f>
        <v>0</v>
      </c>
      <c r="BI176" s="232">
        <f>IF(N176="nulová",J176,0)</f>
        <v>0</v>
      </c>
      <c r="BJ176" s="17" t="s">
        <v>142</v>
      </c>
      <c r="BK176" s="232">
        <f>ROUND(I176*H176,2)</f>
        <v>0</v>
      </c>
      <c r="BL176" s="17" t="s">
        <v>141</v>
      </c>
      <c r="BM176" s="231" t="s">
        <v>255</v>
      </c>
    </row>
    <row r="177" s="13" customFormat="1">
      <c r="A177" s="13"/>
      <c r="B177" s="233"/>
      <c r="C177" s="234"/>
      <c r="D177" s="235" t="s">
        <v>144</v>
      </c>
      <c r="E177" s="236" t="s">
        <v>1</v>
      </c>
      <c r="F177" s="237" t="s">
        <v>145</v>
      </c>
      <c r="G177" s="234"/>
      <c r="H177" s="238">
        <v>11</v>
      </c>
      <c r="I177" s="239"/>
      <c r="J177" s="234"/>
      <c r="K177" s="234"/>
      <c r="L177" s="240"/>
      <c r="M177" s="241"/>
      <c r="N177" s="242"/>
      <c r="O177" s="242"/>
      <c r="P177" s="242"/>
      <c r="Q177" s="242"/>
      <c r="R177" s="242"/>
      <c r="S177" s="242"/>
      <c r="T177" s="24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4" t="s">
        <v>144</v>
      </c>
      <c r="AU177" s="244" t="s">
        <v>142</v>
      </c>
      <c r="AV177" s="13" t="s">
        <v>142</v>
      </c>
      <c r="AW177" s="13" t="s">
        <v>31</v>
      </c>
      <c r="AX177" s="13" t="s">
        <v>80</v>
      </c>
      <c r="AY177" s="244" t="s">
        <v>135</v>
      </c>
    </row>
    <row r="178" s="2" customFormat="1" ht="24.15" customHeight="1">
      <c r="A178" s="38"/>
      <c r="B178" s="39"/>
      <c r="C178" s="219" t="s">
        <v>256</v>
      </c>
      <c r="D178" s="219" t="s">
        <v>137</v>
      </c>
      <c r="E178" s="220" t="s">
        <v>257</v>
      </c>
      <c r="F178" s="221" t="s">
        <v>258</v>
      </c>
      <c r="G178" s="222" t="s">
        <v>84</v>
      </c>
      <c r="H178" s="223">
        <v>14.412000000000001</v>
      </c>
      <c r="I178" s="224"/>
      <c r="J178" s="225">
        <f>ROUND(I178*H178,2)</f>
        <v>0</v>
      </c>
      <c r="K178" s="226"/>
      <c r="L178" s="44"/>
      <c r="M178" s="227" t="s">
        <v>1</v>
      </c>
      <c r="N178" s="228" t="s">
        <v>41</v>
      </c>
      <c r="O178" s="92"/>
      <c r="P178" s="229">
        <f>O178*H178</f>
        <v>0</v>
      </c>
      <c r="Q178" s="229">
        <v>0</v>
      </c>
      <c r="R178" s="229">
        <f>Q178*H178</f>
        <v>0</v>
      </c>
      <c r="S178" s="229">
        <v>0.034000000000000002</v>
      </c>
      <c r="T178" s="230">
        <f>S178*H178</f>
        <v>0.49000800000000005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1" t="s">
        <v>141</v>
      </c>
      <c r="AT178" s="231" t="s">
        <v>137</v>
      </c>
      <c r="AU178" s="231" t="s">
        <v>142</v>
      </c>
      <c r="AY178" s="17" t="s">
        <v>135</v>
      </c>
      <c r="BE178" s="232">
        <f>IF(N178="základná",J178,0)</f>
        <v>0</v>
      </c>
      <c r="BF178" s="232">
        <f>IF(N178="znížená",J178,0)</f>
        <v>0</v>
      </c>
      <c r="BG178" s="232">
        <f>IF(N178="zákl. prenesená",J178,0)</f>
        <v>0</v>
      </c>
      <c r="BH178" s="232">
        <f>IF(N178="zníž. prenesená",J178,0)</f>
        <v>0</v>
      </c>
      <c r="BI178" s="232">
        <f>IF(N178="nulová",J178,0)</f>
        <v>0</v>
      </c>
      <c r="BJ178" s="17" t="s">
        <v>142</v>
      </c>
      <c r="BK178" s="232">
        <f>ROUND(I178*H178,2)</f>
        <v>0</v>
      </c>
      <c r="BL178" s="17" t="s">
        <v>141</v>
      </c>
      <c r="BM178" s="231" t="s">
        <v>259</v>
      </c>
    </row>
    <row r="179" s="13" customFormat="1">
      <c r="A179" s="13"/>
      <c r="B179" s="233"/>
      <c r="C179" s="234"/>
      <c r="D179" s="235" t="s">
        <v>144</v>
      </c>
      <c r="E179" s="236" t="s">
        <v>1</v>
      </c>
      <c r="F179" s="237" t="s">
        <v>97</v>
      </c>
      <c r="G179" s="234"/>
      <c r="H179" s="238">
        <v>14.412000000000001</v>
      </c>
      <c r="I179" s="239"/>
      <c r="J179" s="234"/>
      <c r="K179" s="234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144</v>
      </c>
      <c r="AU179" s="244" t="s">
        <v>142</v>
      </c>
      <c r="AV179" s="13" t="s">
        <v>142</v>
      </c>
      <c r="AW179" s="13" t="s">
        <v>31</v>
      </c>
      <c r="AX179" s="13" t="s">
        <v>80</v>
      </c>
      <c r="AY179" s="244" t="s">
        <v>135</v>
      </c>
    </row>
    <row r="180" s="2" customFormat="1" ht="24.15" customHeight="1">
      <c r="A180" s="38"/>
      <c r="B180" s="39"/>
      <c r="C180" s="219" t="s">
        <v>260</v>
      </c>
      <c r="D180" s="219" t="s">
        <v>137</v>
      </c>
      <c r="E180" s="220" t="s">
        <v>261</v>
      </c>
      <c r="F180" s="221" t="s">
        <v>262</v>
      </c>
      <c r="G180" s="222" t="s">
        <v>84</v>
      </c>
      <c r="H180" s="223">
        <v>16.800000000000001</v>
      </c>
      <c r="I180" s="224"/>
      <c r="J180" s="225">
        <f>ROUND(I180*H180,2)</f>
        <v>0</v>
      </c>
      <c r="K180" s="226"/>
      <c r="L180" s="44"/>
      <c r="M180" s="227" t="s">
        <v>1</v>
      </c>
      <c r="N180" s="228" t="s">
        <v>41</v>
      </c>
      <c r="O180" s="92"/>
      <c r="P180" s="229">
        <f>O180*H180</f>
        <v>0</v>
      </c>
      <c r="Q180" s="229">
        <v>0</v>
      </c>
      <c r="R180" s="229">
        <f>Q180*H180</f>
        <v>0</v>
      </c>
      <c r="S180" s="229">
        <v>0.075999999999999998</v>
      </c>
      <c r="T180" s="230">
        <f>S180*H180</f>
        <v>1.2767999999999999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1" t="s">
        <v>141</v>
      </c>
      <c r="AT180" s="231" t="s">
        <v>137</v>
      </c>
      <c r="AU180" s="231" t="s">
        <v>142</v>
      </c>
      <c r="AY180" s="17" t="s">
        <v>135</v>
      </c>
      <c r="BE180" s="232">
        <f>IF(N180="základná",J180,0)</f>
        <v>0</v>
      </c>
      <c r="BF180" s="232">
        <f>IF(N180="znížená",J180,0)</f>
        <v>0</v>
      </c>
      <c r="BG180" s="232">
        <f>IF(N180="zákl. prenesená",J180,0)</f>
        <v>0</v>
      </c>
      <c r="BH180" s="232">
        <f>IF(N180="zníž. prenesená",J180,0)</f>
        <v>0</v>
      </c>
      <c r="BI180" s="232">
        <f>IF(N180="nulová",J180,0)</f>
        <v>0</v>
      </c>
      <c r="BJ180" s="17" t="s">
        <v>142</v>
      </c>
      <c r="BK180" s="232">
        <f>ROUND(I180*H180,2)</f>
        <v>0</v>
      </c>
      <c r="BL180" s="17" t="s">
        <v>141</v>
      </c>
      <c r="BM180" s="231" t="s">
        <v>263</v>
      </c>
    </row>
    <row r="181" s="13" customFormat="1">
      <c r="A181" s="13"/>
      <c r="B181" s="233"/>
      <c r="C181" s="234"/>
      <c r="D181" s="235" t="s">
        <v>144</v>
      </c>
      <c r="E181" s="236" t="s">
        <v>1</v>
      </c>
      <c r="F181" s="237" t="s">
        <v>264</v>
      </c>
      <c r="G181" s="234"/>
      <c r="H181" s="238">
        <v>16.800000000000001</v>
      </c>
      <c r="I181" s="239"/>
      <c r="J181" s="234"/>
      <c r="K181" s="234"/>
      <c r="L181" s="240"/>
      <c r="M181" s="241"/>
      <c r="N181" s="242"/>
      <c r="O181" s="242"/>
      <c r="P181" s="242"/>
      <c r="Q181" s="242"/>
      <c r="R181" s="242"/>
      <c r="S181" s="242"/>
      <c r="T181" s="24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4" t="s">
        <v>144</v>
      </c>
      <c r="AU181" s="244" t="s">
        <v>142</v>
      </c>
      <c r="AV181" s="13" t="s">
        <v>142</v>
      </c>
      <c r="AW181" s="13" t="s">
        <v>31</v>
      </c>
      <c r="AX181" s="13" t="s">
        <v>80</v>
      </c>
      <c r="AY181" s="244" t="s">
        <v>135</v>
      </c>
    </row>
    <row r="182" s="14" customFormat="1">
      <c r="A182" s="14"/>
      <c r="B182" s="256"/>
      <c r="C182" s="257"/>
      <c r="D182" s="235" t="s">
        <v>144</v>
      </c>
      <c r="E182" s="258" t="s">
        <v>1</v>
      </c>
      <c r="F182" s="259" t="s">
        <v>265</v>
      </c>
      <c r="G182" s="257"/>
      <c r="H182" s="258" t="s">
        <v>1</v>
      </c>
      <c r="I182" s="260"/>
      <c r="J182" s="257"/>
      <c r="K182" s="257"/>
      <c r="L182" s="261"/>
      <c r="M182" s="262"/>
      <c r="N182" s="263"/>
      <c r="O182" s="263"/>
      <c r="P182" s="263"/>
      <c r="Q182" s="263"/>
      <c r="R182" s="263"/>
      <c r="S182" s="263"/>
      <c r="T182" s="26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5" t="s">
        <v>144</v>
      </c>
      <c r="AU182" s="265" t="s">
        <v>142</v>
      </c>
      <c r="AV182" s="14" t="s">
        <v>80</v>
      </c>
      <c r="AW182" s="14" t="s">
        <v>31</v>
      </c>
      <c r="AX182" s="14" t="s">
        <v>75</v>
      </c>
      <c r="AY182" s="265" t="s">
        <v>135</v>
      </c>
    </row>
    <row r="183" s="2" customFormat="1" ht="24.15" customHeight="1">
      <c r="A183" s="38"/>
      <c r="B183" s="39"/>
      <c r="C183" s="219" t="s">
        <v>266</v>
      </c>
      <c r="D183" s="219" t="s">
        <v>137</v>
      </c>
      <c r="E183" s="220" t="s">
        <v>267</v>
      </c>
      <c r="F183" s="221" t="s">
        <v>268</v>
      </c>
      <c r="G183" s="222" t="s">
        <v>269</v>
      </c>
      <c r="H183" s="223">
        <v>13.087999999999999</v>
      </c>
      <c r="I183" s="224"/>
      <c r="J183" s="225">
        <f>ROUND(I183*H183,2)</f>
        <v>0</v>
      </c>
      <c r="K183" s="226"/>
      <c r="L183" s="44"/>
      <c r="M183" s="227" t="s">
        <v>1</v>
      </c>
      <c r="N183" s="228" t="s">
        <v>41</v>
      </c>
      <c r="O183" s="92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1" t="s">
        <v>141</v>
      </c>
      <c r="AT183" s="231" t="s">
        <v>137</v>
      </c>
      <c r="AU183" s="231" t="s">
        <v>142</v>
      </c>
      <c r="AY183" s="17" t="s">
        <v>135</v>
      </c>
      <c r="BE183" s="232">
        <f>IF(N183="základná",J183,0)</f>
        <v>0</v>
      </c>
      <c r="BF183" s="232">
        <f>IF(N183="znížená",J183,0)</f>
        <v>0</v>
      </c>
      <c r="BG183" s="232">
        <f>IF(N183="zákl. prenesená",J183,0)</f>
        <v>0</v>
      </c>
      <c r="BH183" s="232">
        <f>IF(N183="zníž. prenesená",J183,0)</f>
        <v>0</v>
      </c>
      <c r="BI183" s="232">
        <f>IF(N183="nulová",J183,0)</f>
        <v>0</v>
      </c>
      <c r="BJ183" s="17" t="s">
        <v>142</v>
      </c>
      <c r="BK183" s="232">
        <f>ROUND(I183*H183,2)</f>
        <v>0</v>
      </c>
      <c r="BL183" s="17" t="s">
        <v>141</v>
      </c>
      <c r="BM183" s="231" t="s">
        <v>270</v>
      </c>
    </row>
    <row r="184" s="2" customFormat="1" ht="21.75" customHeight="1">
      <c r="A184" s="38"/>
      <c r="B184" s="39"/>
      <c r="C184" s="219" t="s">
        <v>271</v>
      </c>
      <c r="D184" s="219" t="s">
        <v>137</v>
      </c>
      <c r="E184" s="220" t="s">
        <v>272</v>
      </c>
      <c r="F184" s="221" t="s">
        <v>273</v>
      </c>
      <c r="G184" s="222" t="s">
        <v>269</v>
      </c>
      <c r="H184" s="223">
        <v>13.087999999999999</v>
      </c>
      <c r="I184" s="224"/>
      <c r="J184" s="225">
        <f>ROUND(I184*H184,2)</f>
        <v>0</v>
      </c>
      <c r="K184" s="226"/>
      <c r="L184" s="44"/>
      <c r="M184" s="227" t="s">
        <v>1</v>
      </c>
      <c r="N184" s="228" t="s">
        <v>41</v>
      </c>
      <c r="O184" s="92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1" t="s">
        <v>141</v>
      </c>
      <c r="AT184" s="231" t="s">
        <v>137</v>
      </c>
      <c r="AU184" s="231" t="s">
        <v>142</v>
      </c>
      <c r="AY184" s="17" t="s">
        <v>135</v>
      </c>
      <c r="BE184" s="232">
        <f>IF(N184="základná",J184,0)</f>
        <v>0</v>
      </c>
      <c r="BF184" s="232">
        <f>IF(N184="znížená",J184,0)</f>
        <v>0</v>
      </c>
      <c r="BG184" s="232">
        <f>IF(N184="zákl. prenesená",J184,0)</f>
        <v>0</v>
      </c>
      <c r="BH184" s="232">
        <f>IF(N184="zníž. prenesená",J184,0)</f>
        <v>0</v>
      </c>
      <c r="BI184" s="232">
        <f>IF(N184="nulová",J184,0)</f>
        <v>0</v>
      </c>
      <c r="BJ184" s="17" t="s">
        <v>142</v>
      </c>
      <c r="BK184" s="232">
        <f>ROUND(I184*H184,2)</f>
        <v>0</v>
      </c>
      <c r="BL184" s="17" t="s">
        <v>141</v>
      </c>
      <c r="BM184" s="231" t="s">
        <v>274</v>
      </c>
    </row>
    <row r="185" s="2" customFormat="1" ht="21.75" customHeight="1">
      <c r="A185" s="38"/>
      <c r="B185" s="39"/>
      <c r="C185" s="219" t="s">
        <v>275</v>
      </c>
      <c r="D185" s="219" t="s">
        <v>137</v>
      </c>
      <c r="E185" s="220" t="s">
        <v>276</v>
      </c>
      <c r="F185" s="221" t="s">
        <v>277</v>
      </c>
      <c r="G185" s="222" t="s">
        <v>269</v>
      </c>
      <c r="H185" s="223">
        <v>13.087999999999999</v>
      </c>
      <c r="I185" s="224"/>
      <c r="J185" s="225">
        <f>ROUND(I185*H185,2)</f>
        <v>0</v>
      </c>
      <c r="K185" s="226"/>
      <c r="L185" s="44"/>
      <c r="M185" s="227" t="s">
        <v>1</v>
      </c>
      <c r="N185" s="228" t="s">
        <v>41</v>
      </c>
      <c r="O185" s="92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1" t="s">
        <v>141</v>
      </c>
      <c r="AT185" s="231" t="s">
        <v>137</v>
      </c>
      <c r="AU185" s="231" t="s">
        <v>142</v>
      </c>
      <c r="AY185" s="17" t="s">
        <v>135</v>
      </c>
      <c r="BE185" s="232">
        <f>IF(N185="základná",J185,0)</f>
        <v>0</v>
      </c>
      <c r="BF185" s="232">
        <f>IF(N185="znížená",J185,0)</f>
        <v>0</v>
      </c>
      <c r="BG185" s="232">
        <f>IF(N185="zákl. prenesená",J185,0)</f>
        <v>0</v>
      </c>
      <c r="BH185" s="232">
        <f>IF(N185="zníž. prenesená",J185,0)</f>
        <v>0</v>
      </c>
      <c r="BI185" s="232">
        <f>IF(N185="nulová",J185,0)</f>
        <v>0</v>
      </c>
      <c r="BJ185" s="17" t="s">
        <v>142</v>
      </c>
      <c r="BK185" s="232">
        <f>ROUND(I185*H185,2)</f>
        <v>0</v>
      </c>
      <c r="BL185" s="17" t="s">
        <v>141</v>
      </c>
      <c r="BM185" s="231" t="s">
        <v>278</v>
      </c>
    </row>
    <row r="186" s="2" customFormat="1" ht="24.15" customHeight="1">
      <c r="A186" s="38"/>
      <c r="B186" s="39"/>
      <c r="C186" s="219" t="s">
        <v>279</v>
      </c>
      <c r="D186" s="219" t="s">
        <v>137</v>
      </c>
      <c r="E186" s="220" t="s">
        <v>280</v>
      </c>
      <c r="F186" s="221" t="s">
        <v>281</v>
      </c>
      <c r="G186" s="222" t="s">
        <v>269</v>
      </c>
      <c r="H186" s="223">
        <v>327.19999999999999</v>
      </c>
      <c r="I186" s="224"/>
      <c r="J186" s="225">
        <f>ROUND(I186*H186,2)</f>
        <v>0</v>
      </c>
      <c r="K186" s="226"/>
      <c r="L186" s="44"/>
      <c r="M186" s="227" t="s">
        <v>1</v>
      </c>
      <c r="N186" s="228" t="s">
        <v>41</v>
      </c>
      <c r="O186" s="92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1" t="s">
        <v>141</v>
      </c>
      <c r="AT186" s="231" t="s">
        <v>137</v>
      </c>
      <c r="AU186" s="231" t="s">
        <v>142</v>
      </c>
      <c r="AY186" s="17" t="s">
        <v>135</v>
      </c>
      <c r="BE186" s="232">
        <f>IF(N186="základná",J186,0)</f>
        <v>0</v>
      </c>
      <c r="BF186" s="232">
        <f>IF(N186="znížená",J186,0)</f>
        <v>0</v>
      </c>
      <c r="BG186" s="232">
        <f>IF(N186="zákl. prenesená",J186,0)</f>
        <v>0</v>
      </c>
      <c r="BH186" s="232">
        <f>IF(N186="zníž. prenesená",J186,0)</f>
        <v>0</v>
      </c>
      <c r="BI186" s="232">
        <f>IF(N186="nulová",J186,0)</f>
        <v>0</v>
      </c>
      <c r="BJ186" s="17" t="s">
        <v>142</v>
      </c>
      <c r="BK186" s="232">
        <f>ROUND(I186*H186,2)</f>
        <v>0</v>
      </c>
      <c r="BL186" s="17" t="s">
        <v>141</v>
      </c>
      <c r="BM186" s="231" t="s">
        <v>282</v>
      </c>
    </row>
    <row r="187" s="13" customFormat="1">
      <c r="A187" s="13"/>
      <c r="B187" s="233"/>
      <c r="C187" s="234"/>
      <c r="D187" s="235" t="s">
        <v>144</v>
      </c>
      <c r="E187" s="234"/>
      <c r="F187" s="237" t="s">
        <v>283</v>
      </c>
      <c r="G187" s="234"/>
      <c r="H187" s="238">
        <v>327.19999999999999</v>
      </c>
      <c r="I187" s="239"/>
      <c r="J187" s="234"/>
      <c r="K187" s="234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144</v>
      </c>
      <c r="AU187" s="244" t="s">
        <v>142</v>
      </c>
      <c r="AV187" s="13" t="s">
        <v>142</v>
      </c>
      <c r="AW187" s="13" t="s">
        <v>4</v>
      </c>
      <c r="AX187" s="13" t="s">
        <v>80</v>
      </c>
      <c r="AY187" s="244" t="s">
        <v>135</v>
      </c>
    </row>
    <row r="188" s="2" customFormat="1" ht="24.15" customHeight="1">
      <c r="A188" s="38"/>
      <c r="B188" s="39"/>
      <c r="C188" s="219" t="s">
        <v>284</v>
      </c>
      <c r="D188" s="219" t="s">
        <v>137</v>
      </c>
      <c r="E188" s="220" t="s">
        <v>285</v>
      </c>
      <c r="F188" s="221" t="s">
        <v>286</v>
      </c>
      <c r="G188" s="222" t="s">
        <v>269</v>
      </c>
      <c r="H188" s="223">
        <v>13.087999999999999</v>
      </c>
      <c r="I188" s="224"/>
      <c r="J188" s="225">
        <f>ROUND(I188*H188,2)</f>
        <v>0</v>
      </c>
      <c r="K188" s="226"/>
      <c r="L188" s="44"/>
      <c r="M188" s="227" t="s">
        <v>1</v>
      </c>
      <c r="N188" s="228" t="s">
        <v>41</v>
      </c>
      <c r="O188" s="92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1" t="s">
        <v>141</v>
      </c>
      <c r="AT188" s="231" t="s">
        <v>137</v>
      </c>
      <c r="AU188" s="231" t="s">
        <v>142</v>
      </c>
      <c r="AY188" s="17" t="s">
        <v>135</v>
      </c>
      <c r="BE188" s="232">
        <f>IF(N188="základná",J188,0)</f>
        <v>0</v>
      </c>
      <c r="BF188" s="232">
        <f>IF(N188="znížená",J188,0)</f>
        <v>0</v>
      </c>
      <c r="BG188" s="232">
        <f>IF(N188="zákl. prenesená",J188,0)</f>
        <v>0</v>
      </c>
      <c r="BH188" s="232">
        <f>IF(N188="zníž. prenesená",J188,0)</f>
        <v>0</v>
      </c>
      <c r="BI188" s="232">
        <f>IF(N188="nulová",J188,0)</f>
        <v>0</v>
      </c>
      <c r="BJ188" s="17" t="s">
        <v>142</v>
      </c>
      <c r="BK188" s="232">
        <f>ROUND(I188*H188,2)</f>
        <v>0</v>
      </c>
      <c r="BL188" s="17" t="s">
        <v>141</v>
      </c>
      <c r="BM188" s="231" t="s">
        <v>287</v>
      </c>
    </row>
    <row r="189" s="2" customFormat="1" ht="24.15" customHeight="1">
      <c r="A189" s="38"/>
      <c r="B189" s="39"/>
      <c r="C189" s="219" t="s">
        <v>288</v>
      </c>
      <c r="D189" s="219" t="s">
        <v>137</v>
      </c>
      <c r="E189" s="220" t="s">
        <v>289</v>
      </c>
      <c r="F189" s="221" t="s">
        <v>290</v>
      </c>
      <c r="G189" s="222" t="s">
        <v>269</v>
      </c>
      <c r="H189" s="223">
        <v>130.88</v>
      </c>
      <c r="I189" s="224"/>
      <c r="J189" s="225">
        <f>ROUND(I189*H189,2)</f>
        <v>0</v>
      </c>
      <c r="K189" s="226"/>
      <c r="L189" s="44"/>
      <c r="M189" s="227" t="s">
        <v>1</v>
      </c>
      <c r="N189" s="228" t="s">
        <v>41</v>
      </c>
      <c r="O189" s="92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1" t="s">
        <v>141</v>
      </c>
      <c r="AT189" s="231" t="s">
        <v>137</v>
      </c>
      <c r="AU189" s="231" t="s">
        <v>142</v>
      </c>
      <c r="AY189" s="17" t="s">
        <v>135</v>
      </c>
      <c r="BE189" s="232">
        <f>IF(N189="základná",J189,0)</f>
        <v>0</v>
      </c>
      <c r="BF189" s="232">
        <f>IF(N189="znížená",J189,0)</f>
        <v>0</v>
      </c>
      <c r="BG189" s="232">
        <f>IF(N189="zákl. prenesená",J189,0)</f>
        <v>0</v>
      </c>
      <c r="BH189" s="232">
        <f>IF(N189="zníž. prenesená",J189,0)</f>
        <v>0</v>
      </c>
      <c r="BI189" s="232">
        <f>IF(N189="nulová",J189,0)</f>
        <v>0</v>
      </c>
      <c r="BJ189" s="17" t="s">
        <v>142</v>
      </c>
      <c r="BK189" s="232">
        <f>ROUND(I189*H189,2)</f>
        <v>0</v>
      </c>
      <c r="BL189" s="17" t="s">
        <v>141</v>
      </c>
      <c r="BM189" s="231" t="s">
        <v>291</v>
      </c>
    </row>
    <row r="190" s="13" customFormat="1">
      <c r="A190" s="13"/>
      <c r="B190" s="233"/>
      <c r="C190" s="234"/>
      <c r="D190" s="235" t="s">
        <v>144</v>
      </c>
      <c r="E190" s="234"/>
      <c r="F190" s="237" t="s">
        <v>292</v>
      </c>
      <c r="G190" s="234"/>
      <c r="H190" s="238">
        <v>130.88</v>
      </c>
      <c r="I190" s="239"/>
      <c r="J190" s="234"/>
      <c r="K190" s="234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144</v>
      </c>
      <c r="AU190" s="244" t="s">
        <v>142</v>
      </c>
      <c r="AV190" s="13" t="s">
        <v>142</v>
      </c>
      <c r="AW190" s="13" t="s">
        <v>4</v>
      </c>
      <c r="AX190" s="13" t="s">
        <v>80</v>
      </c>
      <c r="AY190" s="244" t="s">
        <v>135</v>
      </c>
    </row>
    <row r="191" s="2" customFormat="1" ht="24.15" customHeight="1">
      <c r="A191" s="38"/>
      <c r="B191" s="39"/>
      <c r="C191" s="219" t="s">
        <v>293</v>
      </c>
      <c r="D191" s="219" t="s">
        <v>137</v>
      </c>
      <c r="E191" s="220" t="s">
        <v>294</v>
      </c>
      <c r="F191" s="221" t="s">
        <v>295</v>
      </c>
      <c r="G191" s="222" t="s">
        <v>269</v>
      </c>
      <c r="H191" s="223">
        <v>13.087999999999999</v>
      </c>
      <c r="I191" s="224"/>
      <c r="J191" s="225">
        <f>ROUND(I191*H191,2)</f>
        <v>0</v>
      </c>
      <c r="K191" s="226"/>
      <c r="L191" s="44"/>
      <c r="M191" s="227" t="s">
        <v>1</v>
      </c>
      <c r="N191" s="228" t="s">
        <v>41</v>
      </c>
      <c r="O191" s="92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1" t="s">
        <v>141</v>
      </c>
      <c r="AT191" s="231" t="s">
        <v>137</v>
      </c>
      <c r="AU191" s="231" t="s">
        <v>142</v>
      </c>
      <c r="AY191" s="17" t="s">
        <v>135</v>
      </c>
      <c r="BE191" s="232">
        <f>IF(N191="základná",J191,0)</f>
        <v>0</v>
      </c>
      <c r="BF191" s="232">
        <f>IF(N191="znížená",J191,0)</f>
        <v>0</v>
      </c>
      <c r="BG191" s="232">
        <f>IF(N191="zákl. prenesená",J191,0)</f>
        <v>0</v>
      </c>
      <c r="BH191" s="232">
        <f>IF(N191="zníž. prenesená",J191,0)</f>
        <v>0</v>
      </c>
      <c r="BI191" s="232">
        <f>IF(N191="nulová",J191,0)</f>
        <v>0</v>
      </c>
      <c r="BJ191" s="17" t="s">
        <v>142</v>
      </c>
      <c r="BK191" s="232">
        <f>ROUND(I191*H191,2)</f>
        <v>0</v>
      </c>
      <c r="BL191" s="17" t="s">
        <v>141</v>
      </c>
      <c r="BM191" s="231" t="s">
        <v>296</v>
      </c>
    </row>
    <row r="192" s="12" customFormat="1" ht="22.8" customHeight="1">
      <c r="A192" s="12"/>
      <c r="B192" s="203"/>
      <c r="C192" s="204"/>
      <c r="D192" s="205" t="s">
        <v>74</v>
      </c>
      <c r="E192" s="217" t="s">
        <v>297</v>
      </c>
      <c r="F192" s="217" t="s">
        <v>298</v>
      </c>
      <c r="G192" s="204"/>
      <c r="H192" s="204"/>
      <c r="I192" s="207"/>
      <c r="J192" s="218">
        <f>BK192</f>
        <v>0</v>
      </c>
      <c r="K192" s="204"/>
      <c r="L192" s="209"/>
      <c r="M192" s="210"/>
      <c r="N192" s="211"/>
      <c r="O192" s="211"/>
      <c r="P192" s="212">
        <f>P193</f>
        <v>0</v>
      </c>
      <c r="Q192" s="211"/>
      <c r="R192" s="212">
        <f>R193</f>
        <v>0</v>
      </c>
      <c r="S192" s="211"/>
      <c r="T192" s="213">
        <f>T193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4" t="s">
        <v>80</v>
      </c>
      <c r="AT192" s="215" t="s">
        <v>74</v>
      </c>
      <c r="AU192" s="215" t="s">
        <v>80</v>
      </c>
      <c r="AY192" s="214" t="s">
        <v>135</v>
      </c>
      <c r="BK192" s="216">
        <f>BK193</f>
        <v>0</v>
      </c>
    </row>
    <row r="193" s="2" customFormat="1" ht="24.15" customHeight="1">
      <c r="A193" s="38"/>
      <c r="B193" s="39"/>
      <c r="C193" s="219" t="s">
        <v>299</v>
      </c>
      <c r="D193" s="219" t="s">
        <v>137</v>
      </c>
      <c r="E193" s="220" t="s">
        <v>300</v>
      </c>
      <c r="F193" s="221" t="s">
        <v>301</v>
      </c>
      <c r="G193" s="222" t="s">
        <v>269</v>
      </c>
      <c r="H193" s="223">
        <v>7.5789999999999997</v>
      </c>
      <c r="I193" s="224"/>
      <c r="J193" s="225">
        <f>ROUND(I193*H193,2)</f>
        <v>0</v>
      </c>
      <c r="K193" s="226"/>
      <c r="L193" s="44"/>
      <c r="M193" s="227" t="s">
        <v>1</v>
      </c>
      <c r="N193" s="228" t="s">
        <v>41</v>
      </c>
      <c r="O193" s="92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1" t="s">
        <v>141</v>
      </c>
      <c r="AT193" s="231" t="s">
        <v>137</v>
      </c>
      <c r="AU193" s="231" t="s">
        <v>142</v>
      </c>
      <c r="AY193" s="17" t="s">
        <v>135</v>
      </c>
      <c r="BE193" s="232">
        <f>IF(N193="základná",J193,0)</f>
        <v>0</v>
      </c>
      <c r="BF193" s="232">
        <f>IF(N193="znížená",J193,0)</f>
        <v>0</v>
      </c>
      <c r="BG193" s="232">
        <f>IF(N193="zákl. prenesená",J193,0)</f>
        <v>0</v>
      </c>
      <c r="BH193" s="232">
        <f>IF(N193="zníž. prenesená",J193,0)</f>
        <v>0</v>
      </c>
      <c r="BI193" s="232">
        <f>IF(N193="nulová",J193,0)</f>
        <v>0</v>
      </c>
      <c r="BJ193" s="17" t="s">
        <v>142</v>
      </c>
      <c r="BK193" s="232">
        <f>ROUND(I193*H193,2)</f>
        <v>0</v>
      </c>
      <c r="BL193" s="17" t="s">
        <v>141</v>
      </c>
      <c r="BM193" s="231" t="s">
        <v>302</v>
      </c>
    </row>
    <row r="194" s="12" customFormat="1" ht="25.92" customHeight="1">
      <c r="A194" s="12"/>
      <c r="B194" s="203"/>
      <c r="C194" s="204"/>
      <c r="D194" s="205" t="s">
        <v>74</v>
      </c>
      <c r="E194" s="206" t="s">
        <v>303</v>
      </c>
      <c r="F194" s="206" t="s">
        <v>304</v>
      </c>
      <c r="G194" s="204"/>
      <c r="H194" s="204"/>
      <c r="I194" s="207"/>
      <c r="J194" s="208">
        <f>BK194</f>
        <v>0</v>
      </c>
      <c r="K194" s="204"/>
      <c r="L194" s="209"/>
      <c r="M194" s="210"/>
      <c r="N194" s="211"/>
      <c r="O194" s="211"/>
      <c r="P194" s="212">
        <f>P195+P205+P210+P235+P241+P249+P265</f>
        <v>0</v>
      </c>
      <c r="Q194" s="211"/>
      <c r="R194" s="212">
        <f>R195+R205+R210+R235+R241+R249+R265</f>
        <v>2.7426420299999998</v>
      </c>
      <c r="S194" s="211"/>
      <c r="T194" s="213">
        <f>T195+T205+T210+T235+T241+T249+T265</f>
        <v>7.485434999999999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14" t="s">
        <v>142</v>
      </c>
      <c r="AT194" s="215" t="s">
        <v>74</v>
      </c>
      <c r="AU194" s="215" t="s">
        <v>75</v>
      </c>
      <c r="AY194" s="214" t="s">
        <v>135</v>
      </c>
      <c r="BK194" s="216">
        <f>BK195+BK205+BK210+BK235+BK241+BK249+BK265</f>
        <v>0</v>
      </c>
    </row>
    <row r="195" s="12" customFormat="1" ht="22.8" customHeight="1">
      <c r="A195" s="12"/>
      <c r="B195" s="203"/>
      <c r="C195" s="204"/>
      <c r="D195" s="205" t="s">
        <v>74</v>
      </c>
      <c r="E195" s="217" t="s">
        <v>305</v>
      </c>
      <c r="F195" s="217" t="s">
        <v>306</v>
      </c>
      <c r="G195" s="204"/>
      <c r="H195" s="204"/>
      <c r="I195" s="207"/>
      <c r="J195" s="218">
        <f>BK195</f>
        <v>0</v>
      </c>
      <c r="K195" s="204"/>
      <c r="L195" s="209"/>
      <c r="M195" s="210"/>
      <c r="N195" s="211"/>
      <c r="O195" s="211"/>
      <c r="P195" s="212">
        <f>SUM(P196:P204)</f>
        <v>0</v>
      </c>
      <c r="Q195" s="211"/>
      <c r="R195" s="212">
        <f>SUM(R196:R204)</f>
        <v>0.00198</v>
      </c>
      <c r="S195" s="211"/>
      <c r="T195" s="213">
        <f>SUM(T196:T204)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4" t="s">
        <v>142</v>
      </c>
      <c r="AT195" s="215" t="s">
        <v>74</v>
      </c>
      <c r="AU195" s="215" t="s">
        <v>80</v>
      </c>
      <c r="AY195" s="214" t="s">
        <v>135</v>
      </c>
      <c r="BK195" s="216">
        <f>SUM(BK196:BK204)</f>
        <v>0</v>
      </c>
    </row>
    <row r="196" s="2" customFormat="1" ht="24.15" customHeight="1">
      <c r="A196" s="38"/>
      <c r="B196" s="39"/>
      <c r="C196" s="219" t="s">
        <v>307</v>
      </c>
      <c r="D196" s="219" t="s">
        <v>137</v>
      </c>
      <c r="E196" s="220" t="s">
        <v>308</v>
      </c>
      <c r="F196" s="221" t="s">
        <v>309</v>
      </c>
      <c r="G196" s="222" t="s">
        <v>140</v>
      </c>
      <c r="H196" s="223">
        <v>5</v>
      </c>
      <c r="I196" s="224"/>
      <c r="J196" s="225">
        <f>ROUND(I196*H196,2)</f>
        <v>0</v>
      </c>
      <c r="K196" s="226"/>
      <c r="L196" s="44"/>
      <c r="M196" s="227" t="s">
        <v>1</v>
      </c>
      <c r="N196" s="228" t="s">
        <v>41</v>
      </c>
      <c r="O196" s="92"/>
      <c r="P196" s="229">
        <f>O196*H196</f>
        <v>0</v>
      </c>
      <c r="Q196" s="229">
        <v>0.00016000000000000001</v>
      </c>
      <c r="R196" s="229">
        <f>Q196*H196</f>
        <v>0.00080000000000000004</v>
      </c>
      <c r="S196" s="229">
        <v>0</v>
      </c>
      <c r="T196" s="23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1" t="s">
        <v>208</v>
      </c>
      <c r="AT196" s="231" t="s">
        <v>137</v>
      </c>
      <c r="AU196" s="231" t="s">
        <v>142</v>
      </c>
      <c r="AY196" s="17" t="s">
        <v>135</v>
      </c>
      <c r="BE196" s="232">
        <f>IF(N196="základná",J196,0)</f>
        <v>0</v>
      </c>
      <c r="BF196" s="232">
        <f>IF(N196="znížená",J196,0)</f>
        <v>0</v>
      </c>
      <c r="BG196" s="232">
        <f>IF(N196="zákl. prenesená",J196,0)</f>
        <v>0</v>
      </c>
      <c r="BH196" s="232">
        <f>IF(N196="zníž. prenesená",J196,0)</f>
        <v>0</v>
      </c>
      <c r="BI196" s="232">
        <f>IF(N196="nulová",J196,0)</f>
        <v>0</v>
      </c>
      <c r="BJ196" s="17" t="s">
        <v>142</v>
      </c>
      <c r="BK196" s="232">
        <f>ROUND(I196*H196,2)</f>
        <v>0</v>
      </c>
      <c r="BL196" s="17" t="s">
        <v>208</v>
      </c>
      <c r="BM196" s="231" t="s">
        <v>310</v>
      </c>
    </row>
    <row r="197" s="2" customFormat="1" ht="24.15" customHeight="1">
      <c r="A197" s="38"/>
      <c r="B197" s="39"/>
      <c r="C197" s="219" t="s">
        <v>311</v>
      </c>
      <c r="D197" s="219" t="s">
        <v>137</v>
      </c>
      <c r="E197" s="220" t="s">
        <v>312</v>
      </c>
      <c r="F197" s="221" t="s">
        <v>313</v>
      </c>
      <c r="G197" s="222" t="s">
        <v>140</v>
      </c>
      <c r="H197" s="223">
        <v>10</v>
      </c>
      <c r="I197" s="224"/>
      <c r="J197" s="225">
        <f>ROUND(I197*H197,2)</f>
        <v>0</v>
      </c>
      <c r="K197" s="226"/>
      <c r="L197" s="44"/>
      <c r="M197" s="227" t="s">
        <v>1</v>
      </c>
      <c r="N197" s="228" t="s">
        <v>41</v>
      </c>
      <c r="O197" s="92"/>
      <c r="P197" s="229">
        <f>O197*H197</f>
        <v>0</v>
      </c>
      <c r="Q197" s="229">
        <v>2.0000000000000002E-05</v>
      </c>
      <c r="R197" s="229">
        <f>Q197*H197</f>
        <v>0.00020000000000000001</v>
      </c>
      <c r="S197" s="229">
        <v>0</v>
      </c>
      <c r="T197" s="23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1" t="s">
        <v>208</v>
      </c>
      <c r="AT197" s="231" t="s">
        <v>137</v>
      </c>
      <c r="AU197" s="231" t="s">
        <v>142</v>
      </c>
      <c r="AY197" s="17" t="s">
        <v>135</v>
      </c>
      <c r="BE197" s="232">
        <f>IF(N197="základná",J197,0)</f>
        <v>0</v>
      </c>
      <c r="BF197" s="232">
        <f>IF(N197="znížená",J197,0)</f>
        <v>0</v>
      </c>
      <c r="BG197" s="232">
        <f>IF(N197="zákl. prenesená",J197,0)</f>
        <v>0</v>
      </c>
      <c r="BH197" s="232">
        <f>IF(N197="zníž. prenesená",J197,0)</f>
        <v>0</v>
      </c>
      <c r="BI197" s="232">
        <f>IF(N197="nulová",J197,0)</f>
        <v>0</v>
      </c>
      <c r="BJ197" s="17" t="s">
        <v>142</v>
      </c>
      <c r="BK197" s="232">
        <f>ROUND(I197*H197,2)</f>
        <v>0</v>
      </c>
      <c r="BL197" s="17" t="s">
        <v>208</v>
      </c>
      <c r="BM197" s="231" t="s">
        <v>314</v>
      </c>
    </row>
    <row r="198" s="2" customFormat="1" ht="55.5" customHeight="1">
      <c r="A198" s="38"/>
      <c r="B198" s="39"/>
      <c r="C198" s="245" t="s">
        <v>315</v>
      </c>
      <c r="D198" s="245" t="s">
        <v>180</v>
      </c>
      <c r="E198" s="246" t="s">
        <v>316</v>
      </c>
      <c r="F198" s="247" t="s">
        <v>317</v>
      </c>
      <c r="G198" s="248" t="s">
        <v>140</v>
      </c>
      <c r="H198" s="249">
        <v>4</v>
      </c>
      <c r="I198" s="250"/>
      <c r="J198" s="251">
        <f>ROUND(I198*H198,2)</f>
        <v>0</v>
      </c>
      <c r="K198" s="252"/>
      <c r="L198" s="253"/>
      <c r="M198" s="254" t="s">
        <v>1</v>
      </c>
      <c r="N198" s="255" t="s">
        <v>41</v>
      </c>
      <c r="O198" s="92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1" t="s">
        <v>279</v>
      </c>
      <c r="AT198" s="231" t="s">
        <v>180</v>
      </c>
      <c r="AU198" s="231" t="s">
        <v>142</v>
      </c>
      <c r="AY198" s="17" t="s">
        <v>135</v>
      </c>
      <c r="BE198" s="232">
        <f>IF(N198="základná",J198,0)</f>
        <v>0</v>
      </c>
      <c r="BF198" s="232">
        <f>IF(N198="znížená",J198,0)</f>
        <v>0</v>
      </c>
      <c r="BG198" s="232">
        <f>IF(N198="zákl. prenesená",J198,0)</f>
        <v>0</v>
      </c>
      <c r="BH198" s="232">
        <f>IF(N198="zníž. prenesená",J198,0)</f>
        <v>0</v>
      </c>
      <c r="BI198" s="232">
        <f>IF(N198="nulová",J198,0)</f>
        <v>0</v>
      </c>
      <c r="BJ198" s="17" t="s">
        <v>142</v>
      </c>
      <c r="BK198" s="232">
        <f>ROUND(I198*H198,2)</f>
        <v>0</v>
      </c>
      <c r="BL198" s="17" t="s">
        <v>208</v>
      </c>
      <c r="BM198" s="231" t="s">
        <v>318</v>
      </c>
    </row>
    <row r="199" s="2" customFormat="1" ht="55.5" customHeight="1">
      <c r="A199" s="38"/>
      <c r="B199" s="39"/>
      <c r="C199" s="245" t="s">
        <v>319</v>
      </c>
      <c r="D199" s="245" t="s">
        <v>180</v>
      </c>
      <c r="E199" s="246" t="s">
        <v>320</v>
      </c>
      <c r="F199" s="247" t="s">
        <v>321</v>
      </c>
      <c r="G199" s="248" t="s">
        <v>140</v>
      </c>
      <c r="H199" s="249">
        <v>1</v>
      </c>
      <c r="I199" s="250"/>
      <c r="J199" s="251">
        <f>ROUND(I199*H199,2)</f>
        <v>0</v>
      </c>
      <c r="K199" s="252"/>
      <c r="L199" s="253"/>
      <c r="M199" s="254" t="s">
        <v>1</v>
      </c>
      <c r="N199" s="255" t="s">
        <v>41</v>
      </c>
      <c r="O199" s="92"/>
      <c r="P199" s="229">
        <f>O199*H199</f>
        <v>0</v>
      </c>
      <c r="Q199" s="229">
        <v>0.00022000000000000001</v>
      </c>
      <c r="R199" s="229">
        <f>Q199*H199</f>
        <v>0.00022000000000000001</v>
      </c>
      <c r="S199" s="229">
        <v>0</v>
      </c>
      <c r="T199" s="230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1" t="s">
        <v>279</v>
      </c>
      <c r="AT199" s="231" t="s">
        <v>180</v>
      </c>
      <c r="AU199" s="231" t="s">
        <v>142</v>
      </c>
      <c r="AY199" s="17" t="s">
        <v>135</v>
      </c>
      <c r="BE199" s="232">
        <f>IF(N199="základná",J199,0)</f>
        <v>0</v>
      </c>
      <c r="BF199" s="232">
        <f>IF(N199="znížená",J199,0)</f>
        <v>0</v>
      </c>
      <c r="BG199" s="232">
        <f>IF(N199="zákl. prenesená",J199,0)</f>
        <v>0</v>
      </c>
      <c r="BH199" s="232">
        <f>IF(N199="zníž. prenesená",J199,0)</f>
        <v>0</v>
      </c>
      <c r="BI199" s="232">
        <f>IF(N199="nulová",J199,0)</f>
        <v>0</v>
      </c>
      <c r="BJ199" s="17" t="s">
        <v>142</v>
      </c>
      <c r="BK199" s="232">
        <f>ROUND(I199*H199,2)</f>
        <v>0</v>
      </c>
      <c r="BL199" s="17" t="s">
        <v>208</v>
      </c>
      <c r="BM199" s="231" t="s">
        <v>322</v>
      </c>
    </row>
    <row r="200" s="2" customFormat="1" ht="55.5" customHeight="1">
      <c r="A200" s="38"/>
      <c r="B200" s="39"/>
      <c r="C200" s="245" t="s">
        <v>323</v>
      </c>
      <c r="D200" s="245" t="s">
        <v>180</v>
      </c>
      <c r="E200" s="246" t="s">
        <v>324</v>
      </c>
      <c r="F200" s="247" t="s">
        <v>325</v>
      </c>
      <c r="G200" s="248" t="s">
        <v>140</v>
      </c>
      <c r="H200" s="249">
        <v>4</v>
      </c>
      <c r="I200" s="250"/>
      <c r="J200" s="251">
        <f>ROUND(I200*H200,2)</f>
        <v>0</v>
      </c>
      <c r="K200" s="252"/>
      <c r="L200" s="253"/>
      <c r="M200" s="254" t="s">
        <v>1</v>
      </c>
      <c r="N200" s="255" t="s">
        <v>41</v>
      </c>
      <c r="O200" s="92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1" t="s">
        <v>279</v>
      </c>
      <c r="AT200" s="231" t="s">
        <v>180</v>
      </c>
      <c r="AU200" s="231" t="s">
        <v>142</v>
      </c>
      <c r="AY200" s="17" t="s">
        <v>135</v>
      </c>
      <c r="BE200" s="232">
        <f>IF(N200="základná",J200,0)</f>
        <v>0</v>
      </c>
      <c r="BF200" s="232">
        <f>IF(N200="znížená",J200,0)</f>
        <v>0</v>
      </c>
      <c r="BG200" s="232">
        <f>IF(N200="zákl. prenesená",J200,0)</f>
        <v>0</v>
      </c>
      <c r="BH200" s="232">
        <f>IF(N200="zníž. prenesená",J200,0)</f>
        <v>0</v>
      </c>
      <c r="BI200" s="232">
        <f>IF(N200="nulová",J200,0)</f>
        <v>0</v>
      </c>
      <c r="BJ200" s="17" t="s">
        <v>142</v>
      </c>
      <c r="BK200" s="232">
        <f>ROUND(I200*H200,2)</f>
        <v>0</v>
      </c>
      <c r="BL200" s="17" t="s">
        <v>208</v>
      </c>
      <c r="BM200" s="231" t="s">
        <v>326</v>
      </c>
    </row>
    <row r="201" s="2" customFormat="1" ht="55.5" customHeight="1">
      <c r="A201" s="38"/>
      <c r="B201" s="39"/>
      <c r="C201" s="245" t="s">
        <v>327</v>
      </c>
      <c r="D201" s="245" t="s">
        <v>180</v>
      </c>
      <c r="E201" s="246" t="s">
        <v>328</v>
      </c>
      <c r="F201" s="247" t="s">
        <v>329</v>
      </c>
      <c r="G201" s="248" t="s">
        <v>140</v>
      </c>
      <c r="H201" s="249">
        <v>1</v>
      </c>
      <c r="I201" s="250"/>
      <c r="J201" s="251">
        <f>ROUND(I201*H201,2)</f>
        <v>0</v>
      </c>
      <c r="K201" s="252"/>
      <c r="L201" s="253"/>
      <c r="M201" s="254" t="s">
        <v>1</v>
      </c>
      <c r="N201" s="255" t="s">
        <v>41</v>
      </c>
      <c r="O201" s="92"/>
      <c r="P201" s="229">
        <f>O201*H201</f>
        <v>0</v>
      </c>
      <c r="Q201" s="229">
        <v>0.00025999999999999998</v>
      </c>
      <c r="R201" s="229">
        <f>Q201*H201</f>
        <v>0.00025999999999999998</v>
      </c>
      <c r="S201" s="229">
        <v>0</v>
      </c>
      <c r="T201" s="230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1" t="s">
        <v>279</v>
      </c>
      <c r="AT201" s="231" t="s">
        <v>180</v>
      </c>
      <c r="AU201" s="231" t="s">
        <v>142</v>
      </c>
      <c r="AY201" s="17" t="s">
        <v>135</v>
      </c>
      <c r="BE201" s="232">
        <f>IF(N201="základná",J201,0)</f>
        <v>0</v>
      </c>
      <c r="BF201" s="232">
        <f>IF(N201="znížená",J201,0)</f>
        <v>0</v>
      </c>
      <c r="BG201" s="232">
        <f>IF(N201="zákl. prenesená",J201,0)</f>
        <v>0</v>
      </c>
      <c r="BH201" s="232">
        <f>IF(N201="zníž. prenesená",J201,0)</f>
        <v>0</v>
      </c>
      <c r="BI201" s="232">
        <f>IF(N201="nulová",J201,0)</f>
        <v>0</v>
      </c>
      <c r="BJ201" s="17" t="s">
        <v>142</v>
      </c>
      <c r="BK201" s="232">
        <f>ROUND(I201*H201,2)</f>
        <v>0</v>
      </c>
      <c r="BL201" s="17" t="s">
        <v>208</v>
      </c>
      <c r="BM201" s="231" t="s">
        <v>330</v>
      </c>
    </row>
    <row r="202" s="2" customFormat="1" ht="21.75" customHeight="1">
      <c r="A202" s="38"/>
      <c r="B202" s="39"/>
      <c r="C202" s="219" t="s">
        <v>331</v>
      </c>
      <c r="D202" s="219" t="s">
        <v>137</v>
      </c>
      <c r="E202" s="220" t="s">
        <v>332</v>
      </c>
      <c r="F202" s="221" t="s">
        <v>333</v>
      </c>
      <c r="G202" s="222" t="s">
        <v>334</v>
      </c>
      <c r="H202" s="223">
        <v>5</v>
      </c>
      <c r="I202" s="224"/>
      <c r="J202" s="225">
        <f>ROUND(I202*H202,2)</f>
        <v>0</v>
      </c>
      <c r="K202" s="226"/>
      <c r="L202" s="44"/>
      <c r="M202" s="227" t="s">
        <v>1</v>
      </c>
      <c r="N202" s="228" t="s">
        <v>41</v>
      </c>
      <c r="O202" s="92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1" t="s">
        <v>208</v>
      </c>
      <c r="AT202" s="231" t="s">
        <v>137</v>
      </c>
      <c r="AU202" s="231" t="s">
        <v>142</v>
      </c>
      <c r="AY202" s="17" t="s">
        <v>135</v>
      </c>
      <c r="BE202" s="232">
        <f>IF(N202="základná",J202,0)</f>
        <v>0</v>
      </c>
      <c r="BF202" s="232">
        <f>IF(N202="znížená",J202,0)</f>
        <v>0</v>
      </c>
      <c r="BG202" s="232">
        <f>IF(N202="zákl. prenesená",J202,0)</f>
        <v>0</v>
      </c>
      <c r="BH202" s="232">
        <f>IF(N202="zníž. prenesená",J202,0)</f>
        <v>0</v>
      </c>
      <c r="BI202" s="232">
        <f>IF(N202="nulová",J202,0)</f>
        <v>0</v>
      </c>
      <c r="BJ202" s="17" t="s">
        <v>142</v>
      </c>
      <c r="BK202" s="232">
        <f>ROUND(I202*H202,2)</f>
        <v>0</v>
      </c>
      <c r="BL202" s="17" t="s">
        <v>208</v>
      </c>
      <c r="BM202" s="231" t="s">
        <v>335</v>
      </c>
    </row>
    <row r="203" s="2" customFormat="1" ht="49.05" customHeight="1">
      <c r="A203" s="38"/>
      <c r="B203" s="39"/>
      <c r="C203" s="245" t="s">
        <v>336</v>
      </c>
      <c r="D203" s="245" t="s">
        <v>180</v>
      </c>
      <c r="E203" s="246" t="s">
        <v>337</v>
      </c>
      <c r="F203" s="247" t="s">
        <v>338</v>
      </c>
      <c r="G203" s="248" t="s">
        <v>140</v>
      </c>
      <c r="H203" s="249">
        <v>5</v>
      </c>
      <c r="I203" s="250"/>
      <c r="J203" s="251">
        <f>ROUND(I203*H203,2)</f>
        <v>0</v>
      </c>
      <c r="K203" s="252"/>
      <c r="L203" s="253"/>
      <c r="M203" s="254" t="s">
        <v>1</v>
      </c>
      <c r="N203" s="255" t="s">
        <v>41</v>
      </c>
      <c r="O203" s="92"/>
      <c r="P203" s="229">
        <f>O203*H203</f>
        <v>0</v>
      </c>
      <c r="Q203" s="229">
        <v>0.00010000000000000001</v>
      </c>
      <c r="R203" s="229">
        <f>Q203*H203</f>
        <v>0.00050000000000000001</v>
      </c>
      <c r="S203" s="229">
        <v>0</v>
      </c>
      <c r="T203" s="23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1" t="s">
        <v>279</v>
      </c>
      <c r="AT203" s="231" t="s">
        <v>180</v>
      </c>
      <c r="AU203" s="231" t="s">
        <v>142</v>
      </c>
      <c r="AY203" s="17" t="s">
        <v>135</v>
      </c>
      <c r="BE203" s="232">
        <f>IF(N203="základná",J203,0)</f>
        <v>0</v>
      </c>
      <c r="BF203" s="232">
        <f>IF(N203="znížená",J203,0)</f>
        <v>0</v>
      </c>
      <c r="BG203" s="232">
        <f>IF(N203="zákl. prenesená",J203,0)</f>
        <v>0</v>
      </c>
      <c r="BH203" s="232">
        <f>IF(N203="zníž. prenesená",J203,0)</f>
        <v>0</v>
      </c>
      <c r="BI203" s="232">
        <f>IF(N203="nulová",J203,0)</f>
        <v>0</v>
      </c>
      <c r="BJ203" s="17" t="s">
        <v>142</v>
      </c>
      <c r="BK203" s="232">
        <f>ROUND(I203*H203,2)</f>
        <v>0</v>
      </c>
      <c r="BL203" s="17" t="s">
        <v>208</v>
      </c>
      <c r="BM203" s="231" t="s">
        <v>339</v>
      </c>
    </row>
    <row r="204" s="2" customFormat="1" ht="24.15" customHeight="1">
      <c r="A204" s="38"/>
      <c r="B204" s="39"/>
      <c r="C204" s="219" t="s">
        <v>340</v>
      </c>
      <c r="D204" s="219" t="s">
        <v>137</v>
      </c>
      <c r="E204" s="220" t="s">
        <v>341</v>
      </c>
      <c r="F204" s="221" t="s">
        <v>342</v>
      </c>
      <c r="G204" s="222" t="s">
        <v>269</v>
      </c>
      <c r="H204" s="223">
        <v>0.002</v>
      </c>
      <c r="I204" s="224"/>
      <c r="J204" s="225">
        <f>ROUND(I204*H204,2)</f>
        <v>0</v>
      </c>
      <c r="K204" s="226"/>
      <c r="L204" s="44"/>
      <c r="M204" s="227" t="s">
        <v>1</v>
      </c>
      <c r="N204" s="228" t="s">
        <v>41</v>
      </c>
      <c r="O204" s="92"/>
      <c r="P204" s="229">
        <f>O204*H204</f>
        <v>0</v>
      </c>
      <c r="Q204" s="229">
        <v>0</v>
      </c>
      <c r="R204" s="229">
        <f>Q204*H204</f>
        <v>0</v>
      </c>
      <c r="S204" s="229">
        <v>0</v>
      </c>
      <c r="T204" s="230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1" t="s">
        <v>208</v>
      </c>
      <c r="AT204" s="231" t="s">
        <v>137</v>
      </c>
      <c r="AU204" s="231" t="s">
        <v>142</v>
      </c>
      <c r="AY204" s="17" t="s">
        <v>135</v>
      </c>
      <c r="BE204" s="232">
        <f>IF(N204="základná",J204,0)</f>
        <v>0</v>
      </c>
      <c r="BF204" s="232">
        <f>IF(N204="znížená",J204,0)</f>
        <v>0</v>
      </c>
      <c r="BG204" s="232">
        <f>IF(N204="zákl. prenesená",J204,0)</f>
        <v>0</v>
      </c>
      <c r="BH204" s="232">
        <f>IF(N204="zníž. prenesená",J204,0)</f>
        <v>0</v>
      </c>
      <c r="BI204" s="232">
        <f>IF(N204="nulová",J204,0)</f>
        <v>0</v>
      </c>
      <c r="BJ204" s="17" t="s">
        <v>142</v>
      </c>
      <c r="BK204" s="232">
        <f>ROUND(I204*H204,2)</f>
        <v>0</v>
      </c>
      <c r="BL204" s="17" t="s">
        <v>208</v>
      </c>
      <c r="BM204" s="231" t="s">
        <v>343</v>
      </c>
    </row>
    <row r="205" s="12" customFormat="1" ht="22.8" customHeight="1">
      <c r="A205" s="12"/>
      <c r="B205" s="203"/>
      <c r="C205" s="204"/>
      <c r="D205" s="205" t="s">
        <v>74</v>
      </c>
      <c r="E205" s="217" t="s">
        <v>344</v>
      </c>
      <c r="F205" s="217" t="s">
        <v>345</v>
      </c>
      <c r="G205" s="204"/>
      <c r="H205" s="204"/>
      <c r="I205" s="207"/>
      <c r="J205" s="218">
        <f>BK205</f>
        <v>0</v>
      </c>
      <c r="K205" s="204"/>
      <c r="L205" s="209"/>
      <c r="M205" s="210"/>
      <c r="N205" s="211"/>
      <c r="O205" s="211"/>
      <c r="P205" s="212">
        <f>SUM(P206:P209)</f>
        <v>0</v>
      </c>
      <c r="Q205" s="211"/>
      <c r="R205" s="212">
        <f>SUM(R206:R209)</f>
        <v>0</v>
      </c>
      <c r="S205" s="211"/>
      <c r="T205" s="213">
        <f>SUM(T206:T209)</f>
        <v>0.11900000000000001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14" t="s">
        <v>142</v>
      </c>
      <c r="AT205" s="215" t="s">
        <v>74</v>
      </c>
      <c r="AU205" s="215" t="s">
        <v>80</v>
      </c>
      <c r="AY205" s="214" t="s">
        <v>135</v>
      </c>
      <c r="BK205" s="216">
        <f>SUM(BK206:BK209)</f>
        <v>0</v>
      </c>
    </row>
    <row r="206" s="2" customFormat="1" ht="33" customHeight="1">
      <c r="A206" s="38"/>
      <c r="B206" s="39"/>
      <c r="C206" s="219" t="s">
        <v>346</v>
      </c>
      <c r="D206" s="219" t="s">
        <v>137</v>
      </c>
      <c r="E206" s="220" t="s">
        <v>347</v>
      </c>
      <c r="F206" s="221" t="s">
        <v>348</v>
      </c>
      <c r="G206" s="222" t="s">
        <v>140</v>
      </c>
      <c r="H206" s="223">
        <v>5</v>
      </c>
      <c r="I206" s="224"/>
      <c r="J206" s="225">
        <f>ROUND(I206*H206,2)</f>
        <v>0</v>
      </c>
      <c r="K206" s="226"/>
      <c r="L206" s="44"/>
      <c r="M206" s="227" t="s">
        <v>1</v>
      </c>
      <c r="N206" s="228" t="s">
        <v>41</v>
      </c>
      <c r="O206" s="92"/>
      <c r="P206" s="229">
        <f>O206*H206</f>
        <v>0</v>
      </c>
      <c r="Q206" s="229">
        <v>0</v>
      </c>
      <c r="R206" s="229">
        <f>Q206*H206</f>
        <v>0</v>
      </c>
      <c r="S206" s="229">
        <v>0.023800000000000002</v>
      </c>
      <c r="T206" s="230">
        <f>S206*H206</f>
        <v>0.11900000000000001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1" t="s">
        <v>208</v>
      </c>
      <c r="AT206" s="231" t="s">
        <v>137</v>
      </c>
      <c r="AU206" s="231" t="s">
        <v>142</v>
      </c>
      <c r="AY206" s="17" t="s">
        <v>135</v>
      </c>
      <c r="BE206" s="232">
        <f>IF(N206="základná",J206,0)</f>
        <v>0</v>
      </c>
      <c r="BF206" s="232">
        <f>IF(N206="znížená",J206,0)</f>
        <v>0</v>
      </c>
      <c r="BG206" s="232">
        <f>IF(N206="zákl. prenesená",J206,0)</f>
        <v>0</v>
      </c>
      <c r="BH206" s="232">
        <f>IF(N206="zníž. prenesená",J206,0)</f>
        <v>0</v>
      </c>
      <c r="BI206" s="232">
        <f>IF(N206="nulová",J206,0)</f>
        <v>0</v>
      </c>
      <c r="BJ206" s="17" t="s">
        <v>142</v>
      </c>
      <c r="BK206" s="232">
        <f>ROUND(I206*H206,2)</f>
        <v>0</v>
      </c>
      <c r="BL206" s="17" t="s">
        <v>208</v>
      </c>
      <c r="BM206" s="231" t="s">
        <v>349</v>
      </c>
    </row>
    <row r="207" s="2" customFormat="1" ht="24.15" customHeight="1">
      <c r="A207" s="38"/>
      <c r="B207" s="39"/>
      <c r="C207" s="219" t="s">
        <v>350</v>
      </c>
      <c r="D207" s="219" t="s">
        <v>137</v>
      </c>
      <c r="E207" s="220" t="s">
        <v>351</v>
      </c>
      <c r="F207" s="221" t="s">
        <v>352</v>
      </c>
      <c r="G207" s="222" t="s">
        <v>140</v>
      </c>
      <c r="H207" s="223">
        <v>7</v>
      </c>
      <c r="I207" s="224"/>
      <c r="J207" s="225">
        <f>ROUND(I207*H207,2)</f>
        <v>0</v>
      </c>
      <c r="K207" s="226"/>
      <c r="L207" s="44"/>
      <c r="M207" s="227" t="s">
        <v>1</v>
      </c>
      <c r="N207" s="228" t="s">
        <v>41</v>
      </c>
      <c r="O207" s="92"/>
      <c r="P207" s="229">
        <f>O207*H207</f>
        <v>0</v>
      </c>
      <c r="Q207" s="229">
        <v>0</v>
      </c>
      <c r="R207" s="229">
        <f>Q207*H207</f>
        <v>0</v>
      </c>
      <c r="S207" s="229">
        <v>0</v>
      </c>
      <c r="T207" s="23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1" t="s">
        <v>208</v>
      </c>
      <c r="AT207" s="231" t="s">
        <v>137</v>
      </c>
      <c r="AU207" s="231" t="s">
        <v>142</v>
      </c>
      <c r="AY207" s="17" t="s">
        <v>135</v>
      </c>
      <c r="BE207" s="232">
        <f>IF(N207="základná",J207,0)</f>
        <v>0</v>
      </c>
      <c r="BF207" s="232">
        <f>IF(N207="znížená",J207,0)</f>
        <v>0</v>
      </c>
      <c r="BG207" s="232">
        <f>IF(N207="zákl. prenesená",J207,0)</f>
        <v>0</v>
      </c>
      <c r="BH207" s="232">
        <f>IF(N207="zníž. prenesená",J207,0)</f>
        <v>0</v>
      </c>
      <c r="BI207" s="232">
        <f>IF(N207="nulová",J207,0)</f>
        <v>0</v>
      </c>
      <c r="BJ207" s="17" t="s">
        <v>142</v>
      </c>
      <c r="BK207" s="232">
        <f>ROUND(I207*H207,2)</f>
        <v>0</v>
      </c>
      <c r="BL207" s="17" t="s">
        <v>208</v>
      </c>
      <c r="BM207" s="231" t="s">
        <v>353</v>
      </c>
    </row>
    <row r="208" s="2" customFormat="1" ht="37.8" customHeight="1">
      <c r="A208" s="38"/>
      <c r="B208" s="39"/>
      <c r="C208" s="219" t="s">
        <v>354</v>
      </c>
      <c r="D208" s="219" t="s">
        <v>137</v>
      </c>
      <c r="E208" s="220" t="s">
        <v>355</v>
      </c>
      <c r="F208" s="221" t="s">
        <v>356</v>
      </c>
      <c r="G208" s="222" t="s">
        <v>140</v>
      </c>
      <c r="H208" s="223">
        <v>5</v>
      </c>
      <c r="I208" s="224"/>
      <c r="J208" s="225">
        <f>ROUND(I208*H208,2)</f>
        <v>0</v>
      </c>
      <c r="K208" s="226"/>
      <c r="L208" s="44"/>
      <c r="M208" s="227" t="s">
        <v>1</v>
      </c>
      <c r="N208" s="228" t="s">
        <v>41</v>
      </c>
      <c r="O208" s="92"/>
      <c r="P208" s="229">
        <f>O208*H208</f>
        <v>0</v>
      </c>
      <c r="Q208" s="229">
        <v>0</v>
      </c>
      <c r="R208" s="229">
        <f>Q208*H208</f>
        <v>0</v>
      </c>
      <c r="S208" s="229">
        <v>0</v>
      </c>
      <c r="T208" s="230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1" t="s">
        <v>208</v>
      </c>
      <c r="AT208" s="231" t="s">
        <v>137</v>
      </c>
      <c r="AU208" s="231" t="s">
        <v>142</v>
      </c>
      <c r="AY208" s="17" t="s">
        <v>135</v>
      </c>
      <c r="BE208" s="232">
        <f>IF(N208="základná",J208,0)</f>
        <v>0</v>
      </c>
      <c r="BF208" s="232">
        <f>IF(N208="znížená",J208,0)</f>
        <v>0</v>
      </c>
      <c r="BG208" s="232">
        <f>IF(N208="zákl. prenesená",J208,0)</f>
        <v>0</v>
      </c>
      <c r="BH208" s="232">
        <f>IF(N208="zníž. prenesená",J208,0)</f>
        <v>0</v>
      </c>
      <c r="BI208" s="232">
        <f>IF(N208="nulová",J208,0)</f>
        <v>0</v>
      </c>
      <c r="BJ208" s="17" t="s">
        <v>142</v>
      </c>
      <c r="BK208" s="232">
        <f>ROUND(I208*H208,2)</f>
        <v>0</v>
      </c>
      <c r="BL208" s="17" t="s">
        <v>208</v>
      </c>
      <c r="BM208" s="231" t="s">
        <v>357</v>
      </c>
    </row>
    <row r="209" s="2" customFormat="1" ht="24.15" customHeight="1">
      <c r="A209" s="38"/>
      <c r="B209" s="39"/>
      <c r="C209" s="219" t="s">
        <v>358</v>
      </c>
      <c r="D209" s="219" t="s">
        <v>137</v>
      </c>
      <c r="E209" s="220" t="s">
        <v>359</v>
      </c>
      <c r="F209" s="221" t="s">
        <v>360</v>
      </c>
      <c r="G209" s="222" t="s">
        <v>269</v>
      </c>
      <c r="H209" s="223">
        <v>0.119</v>
      </c>
      <c r="I209" s="224"/>
      <c r="J209" s="225">
        <f>ROUND(I209*H209,2)</f>
        <v>0</v>
      </c>
      <c r="K209" s="226"/>
      <c r="L209" s="44"/>
      <c r="M209" s="227" t="s">
        <v>1</v>
      </c>
      <c r="N209" s="228" t="s">
        <v>41</v>
      </c>
      <c r="O209" s="92"/>
      <c r="P209" s="229">
        <f>O209*H209</f>
        <v>0</v>
      </c>
      <c r="Q209" s="229">
        <v>0</v>
      </c>
      <c r="R209" s="229">
        <f>Q209*H209</f>
        <v>0</v>
      </c>
      <c r="S209" s="229">
        <v>0</v>
      </c>
      <c r="T209" s="230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1" t="s">
        <v>208</v>
      </c>
      <c r="AT209" s="231" t="s">
        <v>137</v>
      </c>
      <c r="AU209" s="231" t="s">
        <v>142</v>
      </c>
      <c r="AY209" s="17" t="s">
        <v>135</v>
      </c>
      <c r="BE209" s="232">
        <f>IF(N209="základná",J209,0)</f>
        <v>0</v>
      </c>
      <c r="BF209" s="232">
        <f>IF(N209="znížená",J209,0)</f>
        <v>0</v>
      </c>
      <c r="BG209" s="232">
        <f>IF(N209="zákl. prenesená",J209,0)</f>
        <v>0</v>
      </c>
      <c r="BH209" s="232">
        <f>IF(N209="zníž. prenesená",J209,0)</f>
        <v>0</v>
      </c>
      <c r="BI209" s="232">
        <f>IF(N209="nulová",J209,0)</f>
        <v>0</v>
      </c>
      <c r="BJ209" s="17" t="s">
        <v>142</v>
      </c>
      <c r="BK209" s="232">
        <f>ROUND(I209*H209,2)</f>
        <v>0</v>
      </c>
      <c r="BL209" s="17" t="s">
        <v>208</v>
      </c>
      <c r="BM209" s="231" t="s">
        <v>361</v>
      </c>
    </row>
    <row r="210" s="12" customFormat="1" ht="22.8" customHeight="1">
      <c r="A210" s="12"/>
      <c r="B210" s="203"/>
      <c r="C210" s="204"/>
      <c r="D210" s="205" t="s">
        <v>74</v>
      </c>
      <c r="E210" s="217" t="s">
        <v>362</v>
      </c>
      <c r="F210" s="217" t="s">
        <v>363</v>
      </c>
      <c r="G210" s="204"/>
      <c r="H210" s="204"/>
      <c r="I210" s="207"/>
      <c r="J210" s="218">
        <f>BK210</f>
        <v>0</v>
      </c>
      <c r="K210" s="204"/>
      <c r="L210" s="209"/>
      <c r="M210" s="210"/>
      <c r="N210" s="211"/>
      <c r="O210" s="211"/>
      <c r="P210" s="212">
        <f>SUM(P211:P234)</f>
        <v>0</v>
      </c>
      <c r="Q210" s="211"/>
      <c r="R210" s="212">
        <f>SUM(R211:R234)</f>
        <v>0.34900000000000003</v>
      </c>
      <c r="S210" s="211"/>
      <c r="T210" s="213">
        <f>SUM(T211:T234)</f>
        <v>6.3232833999999993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14" t="s">
        <v>142</v>
      </c>
      <c r="AT210" s="215" t="s">
        <v>74</v>
      </c>
      <c r="AU210" s="215" t="s">
        <v>80</v>
      </c>
      <c r="AY210" s="214" t="s">
        <v>135</v>
      </c>
      <c r="BK210" s="216">
        <f>SUM(BK211:BK234)</f>
        <v>0</v>
      </c>
    </row>
    <row r="211" s="2" customFormat="1" ht="16.5" customHeight="1">
      <c r="A211" s="38"/>
      <c r="B211" s="39"/>
      <c r="C211" s="219" t="s">
        <v>364</v>
      </c>
      <c r="D211" s="219" t="s">
        <v>137</v>
      </c>
      <c r="E211" s="220" t="s">
        <v>365</v>
      </c>
      <c r="F211" s="221" t="s">
        <v>366</v>
      </c>
      <c r="G211" s="222" t="s">
        <v>84</v>
      </c>
      <c r="H211" s="223">
        <v>14.412000000000001</v>
      </c>
      <c r="I211" s="224"/>
      <c r="J211" s="225">
        <f>ROUND(I211*H211,2)</f>
        <v>0</v>
      </c>
      <c r="K211" s="226"/>
      <c r="L211" s="44"/>
      <c r="M211" s="227" t="s">
        <v>1</v>
      </c>
      <c r="N211" s="228" t="s">
        <v>41</v>
      </c>
      <c r="O211" s="92"/>
      <c r="P211" s="229">
        <f>O211*H211</f>
        <v>0</v>
      </c>
      <c r="Q211" s="229">
        <v>0</v>
      </c>
      <c r="R211" s="229">
        <f>Q211*H211</f>
        <v>0</v>
      </c>
      <c r="S211" s="229">
        <v>0.01695</v>
      </c>
      <c r="T211" s="230">
        <f>S211*H211</f>
        <v>0.24428340000000001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1" t="s">
        <v>208</v>
      </c>
      <c r="AT211" s="231" t="s">
        <v>137</v>
      </c>
      <c r="AU211" s="231" t="s">
        <v>142</v>
      </c>
      <c r="AY211" s="17" t="s">
        <v>135</v>
      </c>
      <c r="BE211" s="232">
        <f>IF(N211="základná",J211,0)</f>
        <v>0</v>
      </c>
      <c r="BF211" s="232">
        <f>IF(N211="znížená",J211,0)</f>
        <v>0</v>
      </c>
      <c r="BG211" s="232">
        <f>IF(N211="zákl. prenesená",J211,0)</f>
        <v>0</v>
      </c>
      <c r="BH211" s="232">
        <f>IF(N211="zníž. prenesená",J211,0)</f>
        <v>0</v>
      </c>
      <c r="BI211" s="232">
        <f>IF(N211="nulová",J211,0)</f>
        <v>0</v>
      </c>
      <c r="BJ211" s="17" t="s">
        <v>142</v>
      </c>
      <c r="BK211" s="232">
        <f>ROUND(I211*H211,2)</f>
        <v>0</v>
      </c>
      <c r="BL211" s="17" t="s">
        <v>208</v>
      </c>
      <c r="BM211" s="231" t="s">
        <v>367</v>
      </c>
    </row>
    <row r="212" s="13" customFormat="1">
      <c r="A212" s="13"/>
      <c r="B212" s="233"/>
      <c r="C212" s="234"/>
      <c r="D212" s="235" t="s">
        <v>144</v>
      </c>
      <c r="E212" s="236" t="s">
        <v>1</v>
      </c>
      <c r="F212" s="237" t="s">
        <v>97</v>
      </c>
      <c r="G212" s="234"/>
      <c r="H212" s="238">
        <v>14.412000000000001</v>
      </c>
      <c r="I212" s="239"/>
      <c r="J212" s="234"/>
      <c r="K212" s="234"/>
      <c r="L212" s="240"/>
      <c r="M212" s="241"/>
      <c r="N212" s="242"/>
      <c r="O212" s="242"/>
      <c r="P212" s="242"/>
      <c r="Q212" s="242"/>
      <c r="R212" s="242"/>
      <c r="S212" s="242"/>
      <c r="T212" s="24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4" t="s">
        <v>144</v>
      </c>
      <c r="AU212" s="244" t="s">
        <v>142</v>
      </c>
      <c r="AV212" s="13" t="s">
        <v>142</v>
      </c>
      <c r="AW212" s="13" t="s">
        <v>31</v>
      </c>
      <c r="AX212" s="13" t="s">
        <v>80</v>
      </c>
      <c r="AY212" s="244" t="s">
        <v>135</v>
      </c>
    </row>
    <row r="213" s="2" customFormat="1" ht="33" customHeight="1">
      <c r="A213" s="38"/>
      <c r="B213" s="39"/>
      <c r="C213" s="219" t="s">
        <v>368</v>
      </c>
      <c r="D213" s="219" t="s">
        <v>137</v>
      </c>
      <c r="E213" s="220" t="s">
        <v>369</v>
      </c>
      <c r="F213" s="221" t="s">
        <v>370</v>
      </c>
      <c r="G213" s="222" t="s">
        <v>140</v>
      </c>
      <c r="H213" s="223">
        <v>5</v>
      </c>
      <c r="I213" s="224"/>
      <c r="J213" s="225">
        <f>ROUND(I213*H213,2)</f>
        <v>0</v>
      </c>
      <c r="K213" s="226"/>
      <c r="L213" s="44"/>
      <c r="M213" s="227" t="s">
        <v>1</v>
      </c>
      <c r="N213" s="228" t="s">
        <v>41</v>
      </c>
      <c r="O213" s="92"/>
      <c r="P213" s="229">
        <f>O213*H213</f>
        <v>0</v>
      </c>
      <c r="Q213" s="229">
        <v>0.0011999999999999999</v>
      </c>
      <c r="R213" s="229">
        <f>Q213*H213</f>
        <v>0.0059999999999999993</v>
      </c>
      <c r="S213" s="229">
        <v>0</v>
      </c>
      <c r="T213" s="230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1" t="s">
        <v>208</v>
      </c>
      <c r="AT213" s="231" t="s">
        <v>137</v>
      </c>
      <c r="AU213" s="231" t="s">
        <v>142</v>
      </c>
      <c r="AY213" s="17" t="s">
        <v>135</v>
      </c>
      <c r="BE213" s="232">
        <f>IF(N213="základná",J213,0)</f>
        <v>0</v>
      </c>
      <c r="BF213" s="232">
        <f>IF(N213="znížená",J213,0)</f>
        <v>0</v>
      </c>
      <c r="BG213" s="232">
        <f>IF(N213="zákl. prenesená",J213,0)</f>
        <v>0</v>
      </c>
      <c r="BH213" s="232">
        <f>IF(N213="zníž. prenesená",J213,0)</f>
        <v>0</v>
      </c>
      <c r="BI213" s="232">
        <f>IF(N213="nulová",J213,0)</f>
        <v>0</v>
      </c>
      <c r="BJ213" s="17" t="s">
        <v>142</v>
      </c>
      <c r="BK213" s="232">
        <f>ROUND(I213*H213,2)</f>
        <v>0</v>
      </c>
      <c r="BL213" s="17" t="s">
        <v>208</v>
      </c>
      <c r="BM213" s="231" t="s">
        <v>371</v>
      </c>
    </row>
    <row r="214" s="2" customFormat="1" ht="37.8" customHeight="1">
      <c r="A214" s="38"/>
      <c r="B214" s="39"/>
      <c r="C214" s="245" t="s">
        <v>372</v>
      </c>
      <c r="D214" s="245" t="s">
        <v>180</v>
      </c>
      <c r="E214" s="246" t="s">
        <v>373</v>
      </c>
      <c r="F214" s="247" t="s">
        <v>374</v>
      </c>
      <c r="G214" s="248" t="s">
        <v>140</v>
      </c>
      <c r="H214" s="249">
        <v>5</v>
      </c>
      <c r="I214" s="250"/>
      <c r="J214" s="251">
        <f>ROUND(I214*H214,2)</f>
        <v>0</v>
      </c>
      <c r="K214" s="252"/>
      <c r="L214" s="253"/>
      <c r="M214" s="254" t="s">
        <v>1</v>
      </c>
      <c r="N214" s="255" t="s">
        <v>41</v>
      </c>
      <c r="O214" s="92"/>
      <c r="P214" s="229">
        <f>O214*H214</f>
        <v>0</v>
      </c>
      <c r="Q214" s="229">
        <v>0.037999999999999999</v>
      </c>
      <c r="R214" s="229">
        <f>Q214*H214</f>
        <v>0.19</v>
      </c>
      <c r="S214" s="229">
        <v>0</v>
      </c>
      <c r="T214" s="230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1" t="s">
        <v>279</v>
      </c>
      <c r="AT214" s="231" t="s">
        <v>180</v>
      </c>
      <c r="AU214" s="231" t="s">
        <v>142</v>
      </c>
      <c r="AY214" s="17" t="s">
        <v>135</v>
      </c>
      <c r="BE214" s="232">
        <f>IF(N214="základná",J214,0)</f>
        <v>0</v>
      </c>
      <c r="BF214" s="232">
        <f>IF(N214="znížená",J214,0)</f>
        <v>0</v>
      </c>
      <c r="BG214" s="232">
        <f>IF(N214="zákl. prenesená",J214,0)</f>
        <v>0</v>
      </c>
      <c r="BH214" s="232">
        <f>IF(N214="zníž. prenesená",J214,0)</f>
        <v>0</v>
      </c>
      <c r="BI214" s="232">
        <f>IF(N214="nulová",J214,0)</f>
        <v>0</v>
      </c>
      <c r="BJ214" s="17" t="s">
        <v>142</v>
      </c>
      <c r="BK214" s="232">
        <f>ROUND(I214*H214,2)</f>
        <v>0</v>
      </c>
      <c r="BL214" s="17" t="s">
        <v>208</v>
      </c>
      <c r="BM214" s="231" t="s">
        <v>375</v>
      </c>
    </row>
    <row r="215" s="2" customFormat="1" ht="33" customHeight="1">
      <c r="A215" s="38"/>
      <c r="B215" s="39"/>
      <c r="C215" s="219" t="s">
        <v>376</v>
      </c>
      <c r="D215" s="219" t="s">
        <v>137</v>
      </c>
      <c r="E215" s="220" t="s">
        <v>377</v>
      </c>
      <c r="F215" s="221" t="s">
        <v>378</v>
      </c>
      <c r="G215" s="222" t="s">
        <v>140</v>
      </c>
      <c r="H215" s="223">
        <v>6</v>
      </c>
      <c r="I215" s="224"/>
      <c r="J215" s="225">
        <f>ROUND(I215*H215,2)</f>
        <v>0</v>
      </c>
      <c r="K215" s="226"/>
      <c r="L215" s="44"/>
      <c r="M215" s="227" t="s">
        <v>1</v>
      </c>
      <c r="N215" s="228" t="s">
        <v>41</v>
      </c>
      <c r="O215" s="92"/>
      <c r="P215" s="229">
        <f>O215*H215</f>
        <v>0</v>
      </c>
      <c r="Q215" s="229">
        <v>0</v>
      </c>
      <c r="R215" s="229">
        <f>Q215*H215</f>
        <v>0</v>
      </c>
      <c r="S215" s="229">
        <v>0</v>
      </c>
      <c r="T215" s="230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1" t="s">
        <v>208</v>
      </c>
      <c r="AT215" s="231" t="s">
        <v>137</v>
      </c>
      <c r="AU215" s="231" t="s">
        <v>142</v>
      </c>
      <c r="AY215" s="17" t="s">
        <v>135</v>
      </c>
      <c r="BE215" s="232">
        <f>IF(N215="základná",J215,0)</f>
        <v>0</v>
      </c>
      <c r="BF215" s="232">
        <f>IF(N215="znížená",J215,0)</f>
        <v>0</v>
      </c>
      <c r="BG215" s="232">
        <f>IF(N215="zákl. prenesená",J215,0)</f>
        <v>0</v>
      </c>
      <c r="BH215" s="232">
        <f>IF(N215="zníž. prenesená",J215,0)</f>
        <v>0</v>
      </c>
      <c r="BI215" s="232">
        <f>IF(N215="nulová",J215,0)</f>
        <v>0</v>
      </c>
      <c r="BJ215" s="17" t="s">
        <v>142</v>
      </c>
      <c r="BK215" s="232">
        <f>ROUND(I215*H215,2)</f>
        <v>0</v>
      </c>
      <c r="BL215" s="17" t="s">
        <v>208</v>
      </c>
      <c r="BM215" s="231" t="s">
        <v>379</v>
      </c>
    </row>
    <row r="216" s="2" customFormat="1" ht="24.15" customHeight="1">
      <c r="A216" s="38"/>
      <c r="B216" s="39"/>
      <c r="C216" s="245" t="s">
        <v>380</v>
      </c>
      <c r="D216" s="245" t="s">
        <v>180</v>
      </c>
      <c r="E216" s="246" t="s">
        <v>381</v>
      </c>
      <c r="F216" s="247" t="s">
        <v>382</v>
      </c>
      <c r="G216" s="248" t="s">
        <v>140</v>
      </c>
      <c r="H216" s="249">
        <v>6</v>
      </c>
      <c r="I216" s="250"/>
      <c r="J216" s="251">
        <f>ROUND(I216*H216,2)</f>
        <v>0</v>
      </c>
      <c r="K216" s="252"/>
      <c r="L216" s="253"/>
      <c r="M216" s="254" t="s">
        <v>1</v>
      </c>
      <c r="N216" s="255" t="s">
        <v>41</v>
      </c>
      <c r="O216" s="92"/>
      <c r="P216" s="229">
        <f>O216*H216</f>
        <v>0</v>
      </c>
      <c r="Q216" s="229">
        <v>0.025000000000000001</v>
      </c>
      <c r="R216" s="229">
        <f>Q216*H216</f>
        <v>0.15000000000000002</v>
      </c>
      <c r="S216" s="229">
        <v>0</v>
      </c>
      <c r="T216" s="230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1" t="s">
        <v>279</v>
      </c>
      <c r="AT216" s="231" t="s">
        <v>180</v>
      </c>
      <c r="AU216" s="231" t="s">
        <v>142</v>
      </c>
      <c r="AY216" s="17" t="s">
        <v>135</v>
      </c>
      <c r="BE216" s="232">
        <f>IF(N216="základná",J216,0)</f>
        <v>0</v>
      </c>
      <c r="BF216" s="232">
        <f>IF(N216="znížená",J216,0)</f>
        <v>0</v>
      </c>
      <c r="BG216" s="232">
        <f>IF(N216="zákl. prenesená",J216,0)</f>
        <v>0</v>
      </c>
      <c r="BH216" s="232">
        <f>IF(N216="zníž. prenesená",J216,0)</f>
        <v>0</v>
      </c>
      <c r="BI216" s="232">
        <f>IF(N216="nulová",J216,0)</f>
        <v>0</v>
      </c>
      <c r="BJ216" s="17" t="s">
        <v>142</v>
      </c>
      <c r="BK216" s="232">
        <f>ROUND(I216*H216,2)</f>
        <v>0</v>
      </c>
      <c r="BL216" s="17" t="s">
        <v>208</v>
      </c>
      <c r="BM216" s="231" t="s">
        <v>383</v>
      </c>
    </row>
    <row r="217" s="2" customFormat="1" ht="21.75" customHeight="1">
      <c r="A217" s="38"/>
      <c r="B217" s="39"/>
      <c r="C217" s="245" t="s">
        <v>384</v>
      </c>
      <c r="D217" s="245" t="s">
        <v>180</v>
      </c>
      <c r="E217" s="246" t="s">
        <v>385</v>
      </c>
      <c r="F217" s="247" t="s">
        <v>386</v>
      </c>
      <c r="G217" s="248" t="s">
        <v>140</v>
      </c>
      <c r="H217" s="249">
        <v>6</v>
      </c>
      <c r="I217" s="250"/>
      <c r="J217" s="251">
        <f>ROUND(I217*H217,2)</f>
        <v>0</v>
      </c>
      <c r="K217" s="252"/>
      <c r="L217" s="253"/>
      <c r="M217" s="254" t="s">
        <v>1</v>
      </c>
      <c r="N217" s="255" t="s">
        <v>41</v>
      </c>
      <c r="O217" s="92"/>
      <c r="P217" s="229">
        <f>O217*H217</f>
        <v>0</v>
      </c>
      <c r="Q217" s="229">
        <v>0.00050000000000000001</v>
      </c>
      <c r="R217" s="229">
        <f>Q217*H217</f>
        <v>0.0030000000000000001</v>
      </c>
      <c r="S217" s="229">
        <v>0</v>
      </c>
      <c r="T217" s="230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1" t="s">
        <v>279</v>
      </c>
      <c r="AT217" s="231" t="s">
        <v>180</v>
      </c>
      <c r="AU217" s="231" t="s">
        <v>142</v>
      </c>
      <c r="AY217" s="17" t="s">
        <v>135</v>
      </c>
      <c r="BE217" s="232">
        <f>IF(N217="základná",J217,0)</f>
        <v>0</v>
      </c>
      <c r="BF217" s="232">
        <f>IF(N217="znížená",J217,0)</f>
        <v>0</v>
      </c>
      <c r="BG217" s="232">
        <f>IF(N217="zákl. prenesená",J217,0)</f>
        <v>0</v>
      </c>
      <c r="BH217" s="232">
        <f>IF(N217="zníž. prenesená",J217,0)</f>
        <v>0</v>
      </c>
      <c r="BI217" s="232">
        <f>IF(N217="nulová",J217,0)</f>
        <v>0</v>
      </c>
      <c r="BJ217" s="17" t="s">
        <v>142</v>
      </c>
      <c r="BK217" s="232">
        <f>ROUND(I217*H217,2)</f>
        <v>0</v>
      </c>
      <c r="BL217" s="17" t="s">
        <v>208</v>
      </c>
      <c r="BM217" s="231" t="s">
        <v>387</v>
      </c>
    </row>
    <row r="218" s="2" customFormat="1" ht="24.15" customHeight="1">
      <c r="A218" s="38"/>
      <c r="B218" s="39"/>
      <c r="C218" s="219" t="s">
        <v>388</v>
      </c>
      <c r="D218" s="219" t="s">
        <v>137</v>
      </c>
      <c r="E218" s="220" t="s">
        <v>389</v>
      </c>
      <c r="F218" s="221" t="s">
        <v>390</v>
      </c>
      <c r="G218" s="222" t="s">
        <v>140</v>
      </c>
      <c r="H218" s="223">
        <v>3</v>
      </c>
      <c r="I218" s="224"/>
      <c r="J218" s="225">
        <f>ROUND(I218*H218,2)</f>
        <v>0</v>
      </c>
      <c r="K218" s="226"/>
      <c r="L218" s="44"/>
      <c r="M218" s="227" t="s">
        <v>1</v>
      </c>
      <c r="N218" s="228" t="s">
        <v>41</v>
      </c>
      <c r="O218" s="92"/>
      <c r="P218" s="229">
        <f>O218*H218</f>
        <v>0</v>
      </c>
      <c r="Q218" s="229">
        <v>0</v>
      </c>
      <c r="R218" s="229">
        <f>Q218*H218</f>
        <v>0</v>
      </c>
      <c r="S218" s="229">
        <v>0.012999999999999999</v>
      </c>
      <c r="T218" s="230">
        <f>S218*H218</f>
        <v>0.039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1" t="s">
        <v>208</v>
      </c>
      <c r="AT218" s="231" t="s">
        <v>137</v>
      </c>
      <c r="AU218" s="231" t="s">
        <v>142</v>
      </c>
      <c r="AY218" s="17" t="s">
        <v>135</v>
      </c>
      <c r="BE218" s="232">
        <f>IF(N218="základná",J218,0)</f>
        <v>0</v>
      </c>
      <c r="BF218" s="232">
        <f>IF(N218="znížená",J218,0)</f>
        <v>0</v>
      </c>
      <c r="BG218" s="232">
        <f>IF(N218="zákl. prenesená",J218,0)</f>
        <v>0</v>
      </c>
      <c r="BH218" s="232">
        <f>IF(N218="zníž. prenesená",J218,0)</f>
        <v>0</v>
      </c>
      <c r="BI218" s="232">
        <f>IF(N218="nulová",J218,0)</f>
        <v>0</v>
      </c>
      <c r="BJ218" s="17" t="s">
        <v>142</v>
      </c>
      <c r="BK218" s="232">
        <f>ROUND(I218*H218,2)</f>
        <v>0</v>
      </c>
      <c r="BL218" s="17" t="s">
        <v>208</v>
      </c>
      <c r="BM218" s="231" t="s">
        <v>391</v>
      </c>
    </row>
    <row r="219" s="2" customFormat="1" ht="24.15" customHeight="1">
      <c r="A219" s="38"/>
      <c r="B219" s="39"/>
      <c r="C219" s="219" t="s">
        <v>392</v>
      </c>
      <c r="D219" s="219" t="s">
        <v>137</v>
      </c>
      <c r="E219" s="220" t="s">
        <v>393</v>
      </c>
      <c r="F219" s="221" t="s">
        <v>394</v>
      </c>
      <c r="G219" s="222" t="s">
        <v>140</v>
      </c>
      <c r="H219" s="223">
        <v>4</v>
      </c>
      <c r="I219" s="224"/>
      <c r="J219" s="225">
        <f>ROUND(I219*H219,2)</f>
        <v>0</v>
      </c>
      <c r="K219" s="226"/>
      <c r="L219" s="44"/>
      <c r="M219" s="227" t="s">
        <v>1</v>
      </c>
      <c r="N219" s="228" t="s">
        <v>41</v>
      </c>
      <c r="O219" s="92"/>
      <c r="P219" s="229">
        <f>O219*H219</f>
        <v>0</v>
      </c>
      <c r="Q219" s="229">
        <v>0</v>
      </c>
      <c r="R219" s="229">
        <f>Q219*H219</f>
        <v>0</v>
      </c>
      <c r="S219" s="229">
        <v>0.01</v>
      </c>
      <c r="T219" s="230">
        <f>S219*H219</f>
        <v>0.040000000000000001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1" t="s">
        <v>208</v>
      </c>
      <c r="AT219" s="231" t="s">
        <v>137</v>
      </c>
      <c r="AU219" s="231" t="s">
        <v>142</v>
      </c>
      <c r="AY219" s="17" t="s">
        <v>135</v>
      </c>
      <c r="BE219" s="232">
        <f>IF(N219="základná",J219,0)</f>
        <v>0</v>
      </c>
      <c r="BF219" s="232">
        <f>IF(N219="znížená",J219,0)</f>
        <v>0</v>
      </c>
      <c r="BG219" s="232">
        <f>IF(N219="zákl. prenesená",J219,0)</f>
        <v>0</v>
      </c>
      <c r="BH219" s="232">
        <f>IF(N219="zníž. prenesená",J219,0)</f>
        <v>0</v>
      </c>
      <c r="BI219" s="232">
        <f>IF(N219="nulová",J219,0)</f>
        <v>0</v>
      </c>
      <c r="BJ219" s="17" t="s">
        <v>142</v>
      </c>
      <c r="BK219" s="232">
        <f>ROUND(I219*H219,2)</f>
        <v>0</v>
      </c>
      <c r="BL219" s="17" t="s">
        <v>208</v>
      </c>
      <c r="BM219" s="231" t="s">
        <v>395</v>
      </c>
    </row>
    <row r="220" s="2" customFormat="1" ht="24.15" customHeight="1">
      <c r="A220" s="38"/>
      <c r="B220" s="39"/>
      <c r="C220" s="219" t="s">
        <v>396</v>
      </c>
      <c r="D220" s="219" t="s">
        <v>137</v>
      </c>
      <c r="E220" s="220" t="s">
        <v>397</v>
      </c>
      <c r="F220" s="221" t="s">
        <v>398</v>
      </c>
      <c r="G220" s="222" t="s">
        <v>140</v>
      </c>
      <c r="H220" s="223">
        <v>2</v>
      </c>
      <c r="I220" s="224"/>
      <c r="J220" s="225">
        <f>ROUND(I220*H220,2)</f>
        <v>0</v>
      </c>
      <c r="K220" s="226"/>
      <c r="L220" s="44"/>
      <c r="M220" s="227" t="s">
        <v>1</v>
      </c>
      <c r="N220" s="228" t="s">
        <v>41</v>
      </c>
      <c r="O220" s="92"/>
      <c r="P220" s="229">
        <f>O220*H220</f>
        <v>0</v>
      </c>
      <c r="Q220" s="229">
        <v>0</v>
      </c>
      <c r="R220" s="229">
        <f>Q220*H220</f>
        <v>0</v>
      </c>
      <c r="S220" s="229">
        <v>0.021000000000000001</v>
      </c>
      <c r="T220" s="230">
        <f>S220*H220</f>
        <v>0.042000000000000003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1" t="s">
        <v>208</v>
      </c>
      <c r="AT220" s="231" t="s">
        <v>137</v>
      </c>
      <c r="AU220" s="231" t="s">
        <v>142</v>
      </c>
      <c r="AY220" s="17" t="s">
        <v>135</v>
      </c>
      <c r="BE220" s="232">
        <f>IF(N220="základná",J220,0)</f>
        <v>0</v>
      </c>
      <c r="BF220" s="232">
        <f>IF(N220="znížená",J220,0)</f>
        <v>0</v>
      </c>
      <c r="BG220" s="232">
        <f>IF(N220="zákl. prenesená",J220,0)</f>
        <v>0</v>
      </c>
      <c r="BH220" s="232">
        <f>IF(N220="zníž. prenesená",J220,0)</f>
        <v>0</v>
      </c>
      <c r="BI220" s="232">
        <f>IF(N220="nulová",J220,0)</f>
        <v>0</v>
      </c>
      <c r="BJ220" s="17" t="s">
        <v>142</v>
      </c>
      <c r="BK220" s="232">
        <f>ROUND(I220*H220,2)</f>
        <v>0</v>
      </c>
      <c r="BL220" s="17" t="s">
        <v>208</v>
      </c>
      <c r="BM220" s="231" t="s">
        <v>399</v>
      </c>
    </row>
    <row r="221" s="2" customFormat="1" ht="24.15" customHeight="1">
      <c r="A221" s="38"/>
      <c r="B221" s="39"/>
      <c r="C221" s="219" t="s">
        <v>400</v>
      </c>
      <c r="D221" s="219" t="s">
        <v>137</v>
      </c>
      <c r="E221" s="220" t="s">
        <v>401</v>
      </c>
      <c r="F221" s="221" t="s">
        <v>402</v>
      </c>
      <c r="G221" s="222" t="s">
        <v>140</v>
      </c>
      <c r="H221" s="223">
        <v>1</v>
      </c>
      <c r="I221" s="224"/>
      <c r="J221" s="225">
        <f>ROUND(I221*H221,2)</f>
        <v>0</v>
      </c>
      <c r="K221" s="226"/>
      <c r="L221" s="44"/>
      <c r="M221" s="227" t="s">
        <v>1</v>
      </c>
      <c r="N221" s="228" t="s">
        <v>41</v>
      </c>
      <c r="O221" s="92"/>
      <c r="P221" s="229">
        <f>O221*H221</f>
        <v>0</v>
      </c>
      <c r="Q221" s="229">
        <v>0</v>
      </c>
      <c r="R221" s="229">
        <f>Q221*H221</f>
        <v>0</v>
      </c>
      <c r="S221" s="229">
        <v>0.017999999999999999</v>
      </c>
      <c r="T221" s="230">
        <f>S221*H221</f>
        <v>0.017999999999999999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1" t="s">
        <v>208</v>
      </c>
      <c r="AT221" s="231" t="s">
        <v>137</v>
      </c>
      <c r="AU221" s="231" t="s">
        <v>142</v>
      </c>
      <c r="AY221" s="17" t="s">
        <v>135</v>
      </c>
      <c r="BE221" s="232">
        <f>IF(N221="základná",J221,0)</f>
        <v>0</v>
      </c>
      <c r="BF221" s="232">
        <f>IF(N221="znížená",J221,0)</f>
        <v>0</v>
      </c>
      <c r="BG221" s="232">
        <f>IF(N221="zákl. prenesená",J221,0)</f>
        <v>0</v>
      </c>
      <c r="BH221" s="232">
        <f>IF(N221="zníž. prenesená",J221,0)</f>
        <v>0</v>
      </c>
      <c r="BI221" s="232">
        <f>IF(N221="nulová",J221,0)</f>
        <v>0</v>
      </c>
      <c r="BJ221" s="17" t="s">
        <v>142</v>
      </c>
      <c r="BK221" s="232">
        <f>ROUND(I221*H221,2)</f>
        <v>0</v>
      </c>
      <c r="BL221" s="17" t="s">
        <v>208</v>
      </c>
      <c r="BM221" s="231" t="s">
        <v>403</v>
      </c>
    </row>
    <row r="222" s="2" customFormat="1" ht="16.5" customHeight="1">
      <c r="A222" s="38"/>
      <c r="B222" s="39"/>
      <c r="C222" s="219" t="s">
        <v>404</v>
      </c>
      <c r="D222" s="219" t="s">
        <v>137</v>
      </c>
      <c r="E222" s="220" t="s">
        <v>405</v>
      </c>
      <c r="F222" s="221" t="s">
        <v>406</v>
      </c>
      <c r="G222" s="222" t="s">
        <v>140</v>
      </c>
      <c r="H222" s="223">
        <v>4</v>
      </c>
      <c r="I222" s="224"/>
      <c r="J222" s="225">
        <f>ROUND(I222*H222,2)</f>
        <v>0</v>
      </c>
      <c r="K222" s="226"/>
      <c r="L222" s="44"/>
      <c r="M222" s="227" t="s">
        <v>1</v>
      </c>
      <c r="N222" s="228" t="s">
        <v>41</v>
      </c>
      <c r="O222" s="92"/>
      <c r="P222" s="229">
        <f>O222*H222</f>
        <v>0</v>
      </c>
      <c r="Q222" s="229">
        <v>0</v>
      </c>
      <c r="R222" s="229">
        <f>Q222*H222</f>
        <v>0</v>
      </c>
      <c r="S222" s="229">
        <v>0.087999999999999995</v>
      </c>
      <c r="T222" s="230">
        <f>S222*H222</f>
        <v>0.35199999999999998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1" t="s">
        <v>208</v>
      </c>
      <c r="AT222" s="231" t="s">
        <v>137</v>
      </c>
      <c r="AU222" s="231" t="s">
        <v>142</v>
      </c>
      <c r="AY222" s="17" t="s">
        <v>135</v>
      </c>
      <c r="BE222" s="232">
        <f>IF(N222="základná",J222,0)</f>
        <v>0</v>
      </c>
      <c r="BF222" s="232">
        <f>IF(N222="znížená",J222,0)</f>
        <v>0</v>
      </c>
      <c r="BG222" s="232">
        <f>IF(N222="zákl. prenesená",J222,0)</f>
        <v>0</v>
      </c>
      <c r="BH222" s="232">
        <f>IF(N222="zníž. prenesená",J222,0)</f>
        <v>0</v>
      </c>
      <c r="BI222" s="232">
        <f>IF(N222="nulová",J222,0)</f>
        <v>0</v>
      </c>
      <c r="BJ222" s="17" t="s">
        <v>142</v>
      </c>
      <c r="BK222" s="232">
        <f>ROUND(I222*H222,2)</f>
        <v>0</v>
      </c>
      <c r="BL222" s="17" t="s">
        <v>208</v>
      </c>
      <c r="BM222" s="231" t="s">
        <v>407</v>
      </c>
    </row>
    <row r="223" s="13" customFormat="1">
      <c r="A223" s="13"/>
      <c r="B223" s="233"/>
      <c r="C223" s="234"/>
      <c r="D223" s="235" t="s">
        <v>144</v>
      </c>
      <c r="E223" s="236" t="s">
        <v>1</v>
      </c>
      <c r="F223" s="237" t="s">
        <v>408</v>
      </c>
      <c r="G223" s="234"/>
      <c r="H223" s="238">
        <v>4</v>
      </c>
      <c r="I223" s="239"/>
      <c r="J223" s="234"/>
      <c r="K223" s="234"/>
      <c r="L223" s="240"/>
      <c r="M223" s="241"/>
      <c r="N223" s="242"/>
      <c r="O223" s="242"/>
      <c r="P223" s="242"/>
      <c r="Q223" s="242"/>
      <c r="R223" s="242"/>
      <c r="S223" s="242"/>
      <c r="T223" s="24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4" t="s">
        <v>144</v>
      </c>
      <c r="AU223" s="244" t="s">
        <v>142</v>
      </c>
      <c r="AV223" s="13" t="s">
        <v>142</v>
      </c>
      <c r="AW223" s="13" t="s">
        <v>31</v>
      </c>
      <c r="AX223" s="13" t="s">
        <v>80</v>
      </c>
      <c r="AY223" s="244" t="s">
        <v>135</v>
      </c>
    </row>
    <row r="224" s="2" customFormat="1" ht="24.15" customHeight="1">
      <c r="A224" s="38"/>
      <c r="B224" s="39"/>
      <c r="C224" s="219" t="s">
        <v>409</v>
      </c>
      <c r="D224" s="219" t="s">
        <v>137</v>
      </c>
      <c r="E224" s="220" t="s">
        <v>410</v>
      </c>
      <c r="F224" s="221" t="s">
        <v>411</v>
      </c>
      <c r="G224" s="222" t="s">
        <v>140</v>
      </c>
      <c r="H224" s="223">
        <v>5</v>
      </c>
      <c r="I224" s="224"/>
      <c r="J224" s="225">
        <f>ROUND(I224*H224,2)</f>
        <v>0</v>
      </c>
      <c r="K224" s="226"/>
      <c r="L224" s="44"/>
      <c r="M224" s="227" t="s">
        <v>1</v>
      </c>
      <c r="N224" s="228" t="s">
        <v>41</v>
      </c>
      <c r="O224" s="92"/>
      <c r="P224" s="229">
        <f>O224*H224</f>
        <v>0</v>
      </c>
      <c r="Q224" s="229">
        <v>0</v>
      </c>
      <c r="R224" s="229">
        <f>Q224*H224</f>
        <v>0</v>
      </c>
      <c r="S224" s="229">
        <v>0.087999999999999995</v>
      </c>
      <c r="T224" s="230">
        <f>S224*H224</f>
        <v>0.43999999999999995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1" t="s">
        <v>208</v>
      </c>
      <c r="AT224" s="231" t="s">
        <v>137</v>
      </c>
      <c r="AU224" s="231" t="s">
        <v>142</v>
      </c>
      <c r="AY224" s="17" t="s">
        <v>135</v>
      </c>
      <c r="BE224" s="232">
        <f>IF(N224="základná",J224,0)</f>
        <v>0</v>
      </c>
      <c r="BF224" s="232">
        <f>IF(N224="znížená",J224,0)</f>
        <v>0</v>
      </c>
      <c r="BG224" s="232">
        <f>IF(N224="zákl. prenesená",J224,0)</f>
        <v>0</v>
      </c>
      <c r="BH224" s="232">
        <f>IF(N224="zníž. prenesená",J224,0)</f>
        <v>0</v>
      </c>
      <c r="BI224" s="232">
        <f>IF(N224="nulová",J224,0)</f>
        <v>0</v>
      </c>
      <c r="BJ224" s="17" t="s">
        <v>142</v>
      </c>
      <c r="BK224" s="232">
        <f>ROUND(I224*H224,2)</f>
        <v>0</v>
      </c>
      <c r="BL224" s="17" t="s">
        <v>208</v>
      </c>
      <c r="BM224" s="231" t="s">
        <v>412</v>
      </c>
    </row>
    <row r="225" s="13" customFormat="1">
      <c r="A225" s="13"/>
      <c r="B225" s="233"/>
      <c r="C225" s="234"/>
      <c r="D225" s="235" t="s">
        <v>144</v>
      </c>
      <c r="E225" s="236" t="s">
        <v>1</v>
      </c>
      <c r="F225" s="237" t="s">
        <v>413</v>
      </c>
      <c r="G225" s="234"/>
      <c r="H225" s="238">
        <v>5</v>
      </c>
      <c r="I225" s="239"/>
      <c r="J225" s="234"/>
      <c r="K225" s="234"/>
      <c r="L225" s="240"/>
      <c r="M225" s="241"/>
      <c r="N225" s="242"/>
      <c r="O225" s="242"/>
      <c r="P225" s="242"/>
      <c r="Q225" s="242"/>
      <c r="R225" s="242"/>
      <c r="S225" s="242"/>
      <c r="T225" s="24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4" t="s">
        <v>144</v>
      </c>
      <c r="AU225" s="244" t="s">
        <v>142</v>
      </c>
      <c r="AV225" s="13" t="s">
        <v>142</v>
      </c>
      <c r="AW225" s="13" t="s">
        <v>31</v>
      </c>
      <c r="AX225" s="13" t="s">
        <v>80</v>
      </c>
      <c r="AY225" s="244" t="s">
        <v>135</v>
      </c>
    </row>
    <row r="226" s="2" customFormat="1" ht="16.5" customHeight="1">
      <c r="A226" s="38"/>
      <c r="B226" s="39"/>
      <c r="C226" s="219" t="s">
        <v>414</v>
      </c>
      <c r="D226" s="219" t="s">
        <v>137</v>
      </c>
      <c r="E226" s="220" t="s">
        <v>415</v>
      </c>
      <c r="F226" s="221" t="s">
        <v>416</v>
      </c>
      <c r="G226" s="222" t="s">
        <v>140</v>
      </c>
      <c r="H226" s="223">
        <v>3</v>
      </c>
      <c r="I226" s="224"/>
      <c r="J226" s="225">
        <f>ROUND(I226*H226,2)</f>
        <v>0</v>
      </c>
      <c r="K226" s="226"/>
      <c r="L226" s="44"/>
      <c r="M226" s="227" t="s">
        <v>1</v>
      </c>
      <c r="N226" s="228" t="s">
        <v>41</v>
      </c>
      <c r="O226" s="92"/>
      <c r="P226" s="229">
        <f>O226*H226</f>
        <v>0</v>
      </c>
      <c r="Q226" s="229">
        <v>0</v>
      </c>
      <c r="R226" s="229">
        <f>Q226*H226</f>
        <v>0</v>
      </c>
      <c r="S226" s="229">
        <v>0.087999999999999995</v>
      </c>
      <c r="T226" s="230">
        <f>S226*H226</f>
        <v>0.26400000000000001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1" t="s">
        <v>208</v>
      </c>
      <c r="AT226" s="231" t="s">
        <v>137</v>
      </c>
      <c r="AU226" s="231" t="s">
        <v>142</v>
      </c>
      <c r="AY226" s="17" t="s">
        <v>135</v>
      </c>
      <c r="BE226" s="232">
        <f>IF(N226="základná",J226,0)</f>
        <v>0</v>
      </c>
      <c r="BF226" s="232">
        <f>IF(N226="znížená",J226,0)</f>
        <v>0</v>
      </c>
      <c r="BG226" s="232">
        <f>IF(N226="zákl. prenesená",J226,0)</f>
        <v>0</v>
      </c>
      <c r="BH226" s="232">
        <f>IF(N226="zníž. prenesená",J226,0)</f>
        <v>0</v>
      </c>
      <c r="BI226" s="232">
        <f>IF(N226="nulová",J226,0)</f>
        <v>0</v>
      </c>
      <c r="BJ226" s="17" t="s">
        <v>142</v>
      </c>
      <c r="BK226" s="232">
        <f>ROUND(I226*H226,2)</f>
        <v>0</v>
      </c>
      <c r="BL226" s="17" t="s">
        <v>208</v>
      </c>
      <c r="BM226" s="231" t="s">
        <v>417</v>
      </c>
    </row>
    <row r="227" s="13" customFormat="1">
      <c r="A227" s="13"/>
      <c r="B227" s="233"/>
      <c r="C227" s="234"/>
      <c r="D227" s="235" t="s">
        <v>144</v>
      </c>
      <c r="E227" s="236" t="s">
        <v>1</v>
      </c>
      <c r="F227" s="237" t="s">
        <v>418</v>
      </c>
      <c r="G227" s="234"/>
      <c r="H227" s="238">
        <v>3</v>
      </c>
      <c r="I227" s="239"/>
      <c r="J227" s="234"/>
      <c r="K227" s="234"/>
      <c r="L227" s="240"/>
      <c r="M227" s="241"/>
      <c r="N227" s="242"/>
      <c r="O227" s="242"/>
      <c r="P227" s="242"/>
      <c r="Q227" s="242"/>
      <c r="R227" s="242"/>
      <c r="S227" s="242"/>
      <c r="T227" s="24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4" t="s">
        <v>144</v>
      </c>
      <c r="AU227" s="244" t="s">
        <v>142</v>
      </c>
      <c r="AV227" s="13" t="s">
        <v>142</v>
      </c>
      <c r="AW227" s="13" t="s">
        <v>31</v>
      </c>
      <c r="AX227" s="13" t="s">
        <v>80</v>
      </c>
      <c r="AY227" s="244" t="s">
        <v>135</v>
      </c>
    </row>
    <row r="228" s="2" customFormat="1" ht="24.15" customHeight="1">
      <c r="A228" s="38"/>
      <c r="B228" s="39"/>
      <c r="C228" s="219" t="s">
        <v>419</v>
      </c>
      <c r="D228" s="219" t="s">
        <v>137</v>
      </c>
      <c r="E228" s="220" t="s">
        <v>420</v>
      </c>
      <c r="F228" s="221" t="s">
        <v>421</v>
      </c>
      <c r="G228" s="222" t="s">
        <v>140</v>
      </c>
      <c r="H228" s="223">
        <v>3</v>
      </c>
      <c r="I228" s="224"/>
      <c r="J228" s="225">
        <f>ROUND(I228*H228,2)</f>
        <v>0</v>
      </c>
      <c r="K228" s="226"/>
      <c r="L228" s="44"/>
      <c r="M228" s="227" t="s">
        <v>1</v>
      </c>
      <c r="N228" s="228" t="s">
        <v>41</v>
      </c>
      <c r="O228" s="92"/>
      <c r="P228" s="229">
        <f>O228*H228</f>
        <v>0</v>
      </c>
      <c r="Q228" s="229">
        <v>0</v>
      </c>
      <c r="R228" s="229">
        <f>Q228*H228</f>
        <v>0</v>
      </c>
      <c r="S228" s="229">
        <v>0.087999999999999995</v>
      </c>
      <c r="T228" s="230">
        <f>S228*H228</f>
        <v>0.26400000000000001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1" t="s">
        <v>208</v>
      </c>
      <c r="AT228" s="231" t="s">
        <v>137</v>
      </c>
      <c r="AU228" s="231" t="s">
        <v>142</v>
      </c>
      <c r="AY228" s="17" t="s">
        <v>135</v>
      </c>
      <c r="BE228" s="232">
        <f>IF(N228="základná",J228,0)</f>
        <v>0</v>
      </c>
      <c r="BF228" s="232">
        <f>IF(N228="znížená",J228,0)</f>
        <v>0</v>
      </c>
      <c r="BG228" s="232">
        <f>IF(N228="zákl. prenesená",J228,0)</f>
        <v>0</v>
      </c>
      <c r="BH228" s="232">
        <f>IF(N228="zníž. prenesená",J228,0)</f>
        <v>0</v>
      </c>
      <c r="BI228" s="232">
        <f>IF(N228="nulová",J228,0)</f>
        <v>0</v>
      </c>
      <c r="BJ228" s="17" t="s">
        <v>142</v>
      </c>
      <c r="BK228" s="232">
        <f>ROUND(I228*H228,2)</f>
        <v>0</v>
      </c>
      <c r="BL228" s="17" t="s">
        <v>208</v>
      </c>
      <c r="BM228" s="231" t="s">
        <v>422</v>
      </c>
    </row>
    <row r="229" s="13" customFormat="1">
      <c r="A229" s="13"/>
      <c r="B229" s="233"/>
      <c r="C229" s="234"/>
      <c r="D229" s="235" t="s">
        <v>144</v>
      </c>
      <c r="E229" s="236" t="s">
        <v>1</v>
      </c>
      <c r="F229" s="237" t="s">
        <v>418</v>
      </c>
      <c r="G229" s="234"/>
      <c r="H229" s="238">
        <v>3</v>
      </c>
      <c r="I229" s="239"/>
      <c r="J229" s="234"/>
      <c r="K229" s="234"/>
      <c r="L229" s="240"/>
      <c r="M229" s="241"/>
      <c r="N229" s="242"/>
      <c r="O229" s="242"/>
      <c r="P229" s="242"/>
      <c r="Q229" s="242"/>
      <c r="R229" s="242"/>
      <c r="S229" s="242"/>
      <c r="T229" s="24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4" t="s">
        <v>144</v>
      </c>
      <c r="AU229" s="244" t="s">
        <v>142</v>
      </c>
      <c r="AV229" s="13" t="s">
        <v>142</v>
      </c>
      <c r="AW229" s="13" t="s">
        <v>31</v>
      </c>
      <c r="AX229" s="13" t="s">
        <v>80</v>
      </c>
      <c r="AY229" s="244" t="s">
        <v>135</v>
      </c>
    </row>
    <row r="230" s="2" customFormat="1" ht="16.5" customHeight="1">
      <c r="A230" s="38"/>
      <c r="B230" s="39"/>
      <c r="C230" s="219" t="s">
        <v>423</v>
      </c>
      <c r="D230" s="219" t="s">
        <v>137</v>
      </c>
      <c r="E230" s="220" t="s">
        <v>424</v>
      </c>
      <c r="F230" s="221" t="s">
        <v>425</v>
      </c>
      <c r="G230" s="222" t="s">
        <v>140</v>
      </c>
      <c r="H230" s="223">
        <v>15</v>
      </c>
      <c r="I230" s="224"/>
      <c r="J230" s="225">
        <f>ROUND(I230*H230,2)</f>
        <v>0</v>
      </c>
      <c r="K230" s="226"/>
      <c r="L230" s="44"/>
      <c r="M230" s="227" t="s">
        <v>1</v>
      </c>
      <c r="N230" s="228" t="s">
        <v>41</v>
      </c>
      <c r="O230" s="92"/>
      <c r="P230" s="229">
        <f>O230*H230</f>
        <v>0</v>
      </c>
      <c r="Q230" s="229">
        <v>0</v>
      </c>
      <c r="R230" s="229">
        <f>Q230*H230</f>
        <v>0</v>
      </c>
      <c r="S230" s="229">
        <v>0.087999999999999995</v>
      </c>
      <c r="T230" s="230">
        <f>S230*H230</f>
        <v>1.3199999999999998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1" t="s">
        <v>208</v>
      </c>
      <c r="AT230" s="231" t="s">
        <v>137</v>
      </c>
      <c r="AU230" s="231" t="s">
        <v>142</v>
      </c>
      <c r="AY230" s="17" t="s">
        <v>135</v>
      </c>
      <c r="BE230" s="232">
        <f>IF(N230="základná",J230,0)</f>
        <v>0</v>
      </c>
      <c r="BF230" s="232">
        <f>IF(N230="znížená",J230,0)</f>
        <v>0</v>
      </c>
      <c r="BG230" s="232">
        <f>IF(N230="zákl. prenesená",J230,0)</f>
        <v>0</v>
      </c>
      <c r="BH230" s="232">
        <f>IF(N230="zníž. prenesená",J230,0)</f>
        <v>0</v>
      </c>
      <c r="BI230" s="232">
        <f>IF(N230="nulová",J230,0)</f>
        <v>0</v>
      </c>
      <c r="BJ230" s="17" t="s">
        <v>142</v>
      </c>
      <c r="BK230" s="232">
        <f>ROUND(I230*H230,2)</f>
        <v>0</v>
      </c>
      <c r="BL230" s="17" t="s">
        <v>208</v>
      </c>
      <c r="BM230" s="231" t="s">
        <v>426</v>
      </c>
    </row>
    <row r="231" s="13" customFormat="1">
      <c r="A231" s="13"/>
      <c r="B231" s="233"/>
      <c r="C231" s="234"/>
      <c r="D231" s="235" t="s">
        <v>144</v>
      </c>
      <c r="E231" s="236" t="s">
        <v>1</v>
      </c>
      <c r="F231" s="237" t="s">
        <v>427</v>
      </c>
      <c r="G231" s="234"/>
      <c r="H231" s="238">
        <v>15</v>
      </c>
      <c r="I231" s="239"/>
      <c r="J231" s="234"/>
      <c r="K231" s="234"/>
      <c r="L231" s="240"/>
      <c r="M231" s="241"/>
      <c r="N231" s="242"/>
      <c r="O231" s="242"/>
      <c r="P231" s="242"/>
      <c r="Q231" s="242"/>
      <c r="R231" s="242"/>
      <c r="S231" s="242"/>
      <c r="T231" s="24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4" t="s">
        <v>144</v>
      </c>
      <c r="AU231" s="244" t="s">
        <v>142</v>
      </c>
      <c r="AV231" s="13" t="s">
        <v>142</v>
      </c>
      <c r="AW231" s="13" t="s">
        <v>31</v>
      </c>
      <c r="AX231" s="13" t="s">
        <v>80</v>
      </c>
      <c r="AY231" s="244" t="s">
        <v>135</v>
      </c>
    </row>
    <row r="232" s="2" customFormat="1" ht="16.5" customHeight="1">
      <c r="A232" s="38"/>
      <c r="B232" s="39"/>
      <c r="C232" s="219" t="s">
        <v>428</v>
      </c>
      <c r="D232" s="219" t="s">
        <v>137</v>
      </c>
      <c r="E232" s="220" t="s">
        <v>429</v>
      </c>
      <c r="F232" s="221" t="s">
        <v>430</v>
      </c>
      <c r="G232" s="222" t="s">
        <v>140</v>
      </c>
      <c r="H232" s="223">
        <v>30</v>
      </c>
      <c r="I232" s="224"/>
      <c r="J232" s="225">
        <f>ROUND(I232*H232,2)</f>
        <v>0</v>
      </c>
      <c r="K232" s="226"/>
      <c r="L232" s="44"/>
      <c r="M232" s="227" t="s">
        <v>1</v>
      </c>
      <c r="N232" s="228" t="s">
        <v>41</v>
      </c>
      <c r="O232" s="92"/>
      <c r="P232" s="229">
        <f>O232*H232</f>
        <v>0</v>
      </c>
      <c r="Q232" s="229">
        <v>0</v>
      </c>
      <c r="R232" s="229">
        <f>Q232*H232</f>
        <v>0</v>
      </c>
      <c r="S232" s="229">
        <v>0.11</v>
      </c>
      <c r="T232" s="230">
        <f>S232*H232</f>
        <v>3.2999999999999998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1" t="s">
        <v>208</v>
      </c>
      <c r="AT232" s="231" t="s">
        <v>137</v>
      </c>
      <c r="AU232" s="231" t="s">
        <v>142</v>
      </c>
      <c r="AY232" s="17" t="s">
        <v>135</v>
      </c>
      <c r="BE232" s="232">
        <f>IF(N232="základná",J232,0)</f>
        <v>0</v>
      </c>
      <c r="BF232" s="232">
        <f>IF(N232="znížená",J232,0)</f>
        <v>0</v>
      </c>
      <c r="BG232" s="232">
        <f>IF(N232="zákl. prenesená",J232,0)</f>
        <v>0</v>
      </c>
      <c r="BH232" s="232">
        <f>IF(N232="zníž. prenesená",J232,0)</f>
        <v>0</v>
      </c>
      <c r="BI232" s="232">
        <f>IF(N232="nulová",J232,0)</f>
        <v>0</v>
      </c>
      <c r="BJ232" s="17" t="s">
        <v>142</v>
      </c>
      <c r="BK232" s="232">
        <f>ROUND(I232*H232,2)</f>
        <v>0</v>
      </c>
      <c r="BL232" s="17" t="s">
        <v>208</v>
      </c>
      <c r="BM232" s="231" t="s">
        <v>431</v>
      </c>
    </row>
    <row r="233" s="13" customFormat="1">
      <c r="A233" s="13"/>
      <c r="B233" s="233"/>
      <c r="C233" s="234"/>
      <c r="D233" s="235" t="s">
        <v>144</v>
      </c>
      <c r="E233" s="236" t="s">
        <v>1</v>
      </c>
      <c r="F233" s="237" t="s">
        <v>432</v>
      </c>
      <c r="G233" s="234"/>
      <c r="H233" s="238">
        <v>30</v>
      </c>
      <c r="I233" s="239"/>
      <c r="J233" s="234"/>
      <c r="K233" s="234"/>
      <c r="L233" s="240"/>
      <c r="M233" s="241"/>
      <c r="N233" s="242"/>
      <c r="O233" s="242"/>
      <c r="P233" s="242"/>
      <c r="Q233" s="242"/>
      <c r="R233" s="242"/>
      <c r="S233" s="242"/>
      <c r="T233" s="24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4" t="s">
        <v>144</v>
      </c>
      <c r="AU233" s="244" t="s">
        <v>142</v>
      </c>
      <c r="AV233" s="13" t="s">
        <v>142</v>
      </c>
      <c r="AW233" s="13" t="s">
        <v>31</v>
      </c>
      <c r="AX233" s="13" t="s">
        <v>80</v>
      </c>
      <c r="AY233" s="244" t="s">
        <v>135</v>
      </c>
    </row>
    <row r="234" s="2" customFormat="1" ht="24.15" customHeight="1">
      <c r="A234" s="38"/>
      <c r="B234" s="39"/>
      <c r="C234" s="219" t="s">
        <v>433</v>
      </c>
      <c r="D234" s="219" t="s">
        <v>137</v>
      </c>
      <c r="E234" s="220" t="s">
        <v>434</v>
      </c>
      <c r="F234" s="221" t="s">
        <v>435</v>
      </c>
      <c r="G234" s="222" t="s">
        <v>269</v>
      </c>
      <c r="H234" s="223">
        <v>0.34899999999999998</v>
      </c>
      <c r="I234" s="224"/>
      <c r="J234" s="225">
        <f>ROUND(I234*H234,2)</f>
        <v>0</v>
      </c>
      <c r="K234" s="226"/>
      <c r="L234" s="44"/>
      <c r="M234" s="227" t="s">
        <v>1</v>
      </c>
      <c r="N234" s="228" t="s">
        <v>41</v>
      </c>
      <c r="O234" s="92"/>
      <c r="P234" s="229">
        <f>O234*H234</f>
        <v>0</v>
      </c>
      <c r="Q234" s="229">
        <v>0</v>
      </c>
      <c r="R234" s="229">
        <f>Q234*H234</f>
        <v>0</v>
      </c>
      <c r="S234" s="229">
        <v>0</v>
      </c>
      <c r="T234" s="230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1" t="s">
        <v>208</v>
      </c>
      <c r="AT234" s="231" t="s">
        <v>137</v>
      </c>
      <c r="AU234" s="231" t="s">
        <v>142</v>
      </c>
      <c r="AY234" s="17" t="s">
        <v>135</v>
      </c>
      <c r="BE234" s="232">
        <f>IF(N234="základná",J234,0)</f>
        <v>0</v>
      </c>
      <c r="BF234" s="232">
        <f>IF(N234="znížená",J234,0)</f>
        <v>0</v>
      </c>
      <c r="BG234" s="232">
        <f>IF(N234="zákl. prenesená",J234,0)</f>
        <v>0</v>
      </c>
      <c r="BH234" s="232">
        <f>IF(N234="zníž. prenesená",J234,0)</f>
        <v>0</v>
      </c>
      <c r="BI234" s="232">
        <f>IF(N234="nulová",J234,0)</f>
        <v>0</v>
      </c>
      <c r="BJ234" s="17" t="s">
        <v>142</v>
      </c>
      <c r="BK234" s="232">
        <f>ROUND(I234*H234,2)</f>
        <v>0</v>
      </c>
      <c r="BL234" s="17" t="s">
        <v>208</v>
      </c>
      <c r="BM234" s="231" t="s">
        <v>436</v>
      </c>
    </row>
    <row r="235" s="12" customFormat="1" ht="22.8" customHeight="1">
      <c r="A235" s="12"/>
      <c r="B235" s="203"/>
      <c r="C235" s="204"/>
      <c r="D235" s="205" t="s">
        <v>74</v>
      </c>
      <c r="E235" s="217" t="s">
        <v>437</v>
      </c>
      <c r="F235" s="217" t="s">
        <v>438</v>
      </c>
      <c r="G235" s="204"/>
      <c r="H235" s="204"/>
      <c r="I235" s="207"/>
      <c r="J235" s="218">
        <f>BK235</f>
        <v>0</v>
      </c>
      <c r="K235" s="204"/>
      <c r="L235" s="209"/>
      <c r="M235" s="210"/>
      <c r="N235" s="211"/>
      <c r="O235" s="211"/>
      <c r="P235" s="212">
        <f>SUM(P236:P240)</f>
        <v>0</v>
      </c>
      <c r="Q235" s="211"/>
      <c r="R235" s="212">
        <f>SUM(R236:R240)</f>
        <v>0.00045599999999999992</v>
      </c>
      <c r="S235" s="211"/>
      <c r="T235" s="213">
        <f>SUM(T236:T240)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14" t="s">
        <v>142</v>
      </c>
      <c r="AT235" s="215" t="s">
        <v>74</v>
      </c>
      <c r="AU235" s="215" t="s">
        <v>80</v>
      </c>
      <c r="AY235" s="214" t="s">
        <v>135</v>
      </c>
      <c r="BK235" s="216">
        <f>SUM(BK236:BK240)</f>
        <v>0</v>
      </c>
    </row>
    <row r="236" s="2" customFormat="1" ht="16.5" customHeight="1">
      <c r="A236" s="38"/>
      <c r="B236" s="39"/>
      <c r="C236" s="219" t="s">
        <v>439</v>
      </c>
      <c r="D236" s="219" t="s">
        <v>137</v>
      </c>
      <c r="E236" s="220" t="s">
        <v>440</v>
      </c>
      <c r="F236" s="221" t="s">
        <v>441</v>
      </c>
      <c r="G236" s="222" t="s">
        <v>193</v>
      </c>
      <c r="H236" s="223">
        <v>1.2</v>
      </c>
      <c r="I236" s="224"/>
      <c r="J236" s="225">
        <f>ROUND(I236*H236,2)</f>
        <v>0</v>
      </c>
      <c r="K236" s="226"/>
      <c r="L236" s="44"/>
      <c r="M236" s="227" t="s">
        <v>1</v>
      </c>
      <c r="N236" s="228" t="s">
        <v>41</v>
      </c>
      <c r="O236" s="92"/>
      <c r="P236" s="229">
        <f>O236*H236</f>
        <v>0</v>
      </c>
      <c r="Q236" s="229">
        <v>2.0000000000000002E-05</v>
      </c>
      <c r="R236" s="229">
        <f>Q236*H236</f>
        <v>2.4000000000000001E-05</v>
      </c>
      <c r="S236" s="229">
        <v>0</v>
      </c>
      <c r="T236" s="230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1" t="s">
        <v>208</v>
      </c>
      <c r="AT236" s="231" t="s">
        <v>137</v>
      </c>
      <c r="AU236" s="231" t="s">
        <v>142</v>
      </c>
      <c r="AY236" s="17" t="s">
        <v>135</v>
      </c>
      <c r="BE236" s="232">
        <f>IF(N236="základná",J236,0)</f>
        <v>0</v>
      </c>
      <c r="BF236" s="232">
        <f>IF(N236="znížená",J236,0)</f>
        <v>0</v>
      </c>
      <c r="BG236" s="232">
        <f>IF(N236="zákl. prenesená",J236,0)</f>
        <v>0</v>
      </c>
      <c r="BH236" s="232">
        <f>IF(N236="zníž. prenesená",J236,0)</f>
        <v>0</v>
      </c>
      <c r="BI236" s="232">
        <f>IF(N236="nulová",J236,0)</f>
        <v>0</v>
      </c>
      <c r="BJ236" s="17" t="s">
        <v>142</v>
      </c>
      <c r="BK236" s="232">
        <f>ROUND(I236*H236,2)</f>
        <v>0</v>
      </c>
      <c r="BL236" s="17" t="s">
        <v>208</v>
      </c>
      <c r="BM236" s="231" t="s">
        <v>442</v>
      </c>
    </row>
    <row r="237" s="13" customFormat="1">
      <c r="A237" s="13"/>
      <c r="B237" s="233"/>
      <c r="C237" s="234"/>
      <c r="D237" s="235" t="s">
        <v>144</v>
      </c>
      <c r="E237" s="236" t="s">
        <v>1</v>
      </c>
      <c r="F237" s="237" t="s">
        <v>443</v>
      </c>
      <c r="G237" s="234"/>
      <c r="H237" s="238">
        <v>1.2</v>
      </c>
      <c r="I237" s="239"/>
      <c r="J237" s="234"/>
      <c r="K237" s="234"/>
      <c r="L237" s="240"/>
      <c r="M237" s="241"/>
      <c r="N237" s="242"/>
      <c r="O237" s="242"/>
      <c r="P237" s="242"/>
      <c r="Q237" s="242"/>
      <c r="R237" s="242"/>
      <c r="S237" s="242"/>
      <c r="T237" s="24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4" t="s">
        <v>144</v>
      </c>
      <c r="AU237" s="244" t="s">
        <v>142</v>
      </c>
      <c r="AV237" s="13" t="s">
        <v>142</v>
      </c>
      <c r="AW237" s="13" t="s">
        <v>31</v>
      </c>
      <c r="AX237" s="13" t="s">
        <v>80</v>
      </c>
      <c r="AY237" s="244" t="s">
        <v>135</v>
      </c>
    </row>
    <row r="238" s="2" customFormat="1" ht="16.5" customHeight="1">
      <c r="A238" s="38"/>
      <c r="B238" s="39"/>
      <c r="C238" s="245" t="s">
        <v>444</v>
      </c>
      <c r="D238" s="245" t="s">
        <v>180</v>
      </c>
      <c r="E238" s="246" t="s">
        <v>445</v>
      </c>
      <c r="F238" s="247" t="s">
        <v>446</v>
      </c>
      <c r="G238" s="248" t="s">
        <v>193</v>
      </c>
      <c r="H238" s="249">
        <v>1.44</v>
      </c>
      <c r="I238" s="250"/>
      <c r="J238" s="251">
        <f>ROUND(I238*H238,2)</f>
        <v>0</v>
      </c>
      <c r="K238" s="252"/>
      <c r="L238" s="253"/>
      <c r="M238" s="254" t="s">
        <v>1</v>
      </c>
      <c r="N238" s="255" t="s">
        <v>41</v>
      </c>
      <c r="O238" s="92"/>
      <c r="P238" s="229">
        <f>O238*H238</f>
        <v>0</v>
      </c>
      <c r="Q238" s="229">
        <v>0.00029999999999999997</v>
      </c>
      <c r="R238" s="229">
        <f>Q238*H238</f>
        <v>0.00043199999999999993</v>
      </c>
      <c r="S238" s="229">
        <v>0</v>
      </c>
      <c r="T238" s="230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1" t="s">
        <v>279</v>
      </c>
      <c r="AT238" s="231" t="s">
        <v>180</v>
      </c>
      <c r="AU238" s="231" t="s">
        <v>142</v>
      </c>
      <c r="AY238" s="17" t="s">
        <v>135</v>
      </c>
      <c r="BE238" s="232">
        <f>IF(N238="základná",J238,0)</f>
        <v>0</v>
      </c>
      <c r="BF238" s="232">
        <f>IF(N238="znížená",J238,0)</f>
        <v>0</v>
      </c>
      <c r="BG238" s="232">
        <f>IF(N238="zákl. prenesená",J238,0)</f>
        <v>0</v>
      </c>
      <c r="BH238" s="232">
        <f>IF(N238="zníž. prenesená",J238,0)</f>
        <v>0</v>
      </c>
      <c r="BI238" s="232">
        <f>IF(N238="nulová",J238,0)</f>
        <v>0</v>
      </c>
      <c r="BJ238" s="17" t="s">
        <v>142</v>
      </c>
      <c r="BK238" s="232">
        <f>ROUND(I238*H238,2)</f>
        <v>0</v>
      </c>
      <c r="BL238" s="17" t="s">
        <v>208</v>
      </c>
      <c r="BM238" s="231" t="s">
        <v>447</v>
      </c>
    </row>
    <row r="239" s="13" customFormat="1">
      <c r="A239" s="13"/>
      <c r="B239" s="233"/>
      <c r="C239" s="234"/>
      <c r="D239" s="235" t="s">
        <v>144</v>
      </c>
      <c r="E239" s="234"/>
      <c r="F239" s="237" t="s">
        <v>448</v>
      </c>
      <c r="G239" s="234"/>
      <c r="H239" s="238">
        <v>1.44</v>
      </c>
      <c r="I239" s="239"/>
      <c r="J239" s="234"/>
      <c r="K239" s="234"/>
      <c r="L239" s="240"/>
      <c r="M239" s="241"/>
      <c r="N239" s="242"/>
      <c r="O239" s="242"/>
      <c r="P239" s="242"/>
      <c r="Q239" s="242"/>
      <c r="R239" s="242"/>
      <c r="S239" s="242"/>
      <c r="T239" s="24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4" t="s">
        <v>144</v>
      </c>
      <c r="AU239" s="244" t="s">
        <v>142</v>
      </c>
      <c r="AV239" s="13" t="s">
        <v>142</v>
      </c>
      <c r="AW239" s="13" t="s">
        <v>4</v>
      </c>
      <c r="AX239" s="13" t="s">
        <v>80</v>
      </c>
      <c r="AY239" s="244" t="s">
        <v>135</v>
      </c>
    </row>
    <row r="240" s="2" customFormat="1" ht="24.15" customHeight="1">
      <c r="A240" s="38"/>
      <c r="B240" s="39"/>
      <c r="C240" s="219" t="s">
        <v>449</v>
      </c>
      <c r="D240" s="219" t="s">
        <v>137</v>
      </c>
      <c r="E240" s="220" t="s">
        <v>450</v>
      </c>
      <c r="F240" s="221" t="s">
        <v>451</v>
      </c>
      <c r="G240" s="222" t="s">
        <v>269</v>
      </c>
      <c r="H240" s="223">
        <v>0.0050000000000000001</v>
      </c>
      <c r="I240" s="224"/>
      <c r="J240" s="225">
        <f>ROUND(I240*H240,2)</f>
        <v>0</v>
      </c>
      <c r="K240" s="226"/>
      <c r="L240" s="44"/>
      <c r="M240" s="227" t="s">
        <v>1</v>
      </c>
      <c r="N240" s="228" t="s">
        <v>41</v>
      </c>
      <c r="O240" s="92"/>
      <c r="P240" s="229">
        <f>O240*H240</f>
        <v>0</v>
      </c>
      <c r="Q240" s="229">
        <v>0</v>
      </c>
      <c r="R240" s="229">
        <f>Q240*H240</f>
        <v>0</v>
      </c>
      <c r="S240" s="229">
        <v>0</v>
      </c>
      <c r="T240" s="230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1" t="s">
        <v>208</v>
      </c>
      <c r="AT240" s="231" t="s">
        <v>137</v>
      </c>
      <c r="AU240" s="231" t="s">
        <v>142</v>
      </c>
      <c r="AY240" s="17" t="s">
        <v>135</v>
      </c>
      <c r="BE240" s="232">
        <f>IF(N240="základná",J240,0)</f>
        <v>0</v>
      </c>
      <c r="BF240" s="232">
        <f>IF(N240="znížená",J240,0)</f>
        <v>0</v>
      </c>
      <c r="BG240" s="232">
        <f>IF(N240="zákl. prenesená",J240,0)</f>
        <v>0</v>
      </c>
      <c r="BH240" s="232">
        <f>IF(N240="zníž. prenesená",J240,0)</f>
        <v>0</v>
      </c>
      <c r="BI240" s="232">
        <f>IF(N240="nulová",J240,0)</f>
        <v>0</v>
      </c>
      <c r="BJ240" s="17" t="s">
        <v>142</v>
      </c>
      <c r="BK240" s="232">
        <f>ROUND(I240*H240,2)</f>
        <v>0</v>
      </c>
      <c r="BL240" s="17" t="s">
        <v>208</v>
      </c>
      <c r="BM240" s="231" t="s">
        <v>452</v>
      </c>
    </row>
    <row r="241" s="12" customFormat="1" ht="22.8" customHeight="1">
      <c r="A241" s="12"/>
      <c r="B241" s="203"/>
      <c r="C241" s="204"/>
      <c r="D241" s="205" t="s">
        <v>74</v>
      </c>
      <c r="E241" s="217" t="s">
        <v>453</v>
      </c>
      <c r="F241" s="217" t="s">
        <v>454</v>
      </c>
      <c r="G241" s="204"/>
      <c r="H241" s="204"/>
      <c r="I241" s="207"/>
      <c r="J241" s="218">
        <f>BK241</f>
        <v>0</v>
      </c>
      <c r="K241" s="204"/>
      <c r="L241" s="209"/>
      <c r="M241" s="210"/>
      <c r="N241" s="211"/>
      <c r="O241" s="211"/>
      <c r="P241" s="212">
        <f>SUM(P242:P248)</f>
        <v>0</v>
      </c>
      <c r="Q241" s="211"/>
      <c r="R241" s="212">
        <f>SUM(R242:R248)</f>
        <v>0.041949199999999999</v>
      </c>
      <c r="S241" s="211"/>
      <c r="T241" s="213">
        <f>SUM(T242:T248)</f>
        <v>0.96976499999999988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14" t="s">
        <v>142</v>
      </c>
      <c r="AT241" s="215" t="s">
        <v>74</v>
      </c>
      <c r="AU241" s="215" t="s">
        <v>80</v>
      </c>
      <c r="AY241" s="214" t="s">
        <v>135</v>
      </c>
      <c r="BK241" s="216">
        <f>SUM(BK242:BK248)</f>
        <v>0</v>
      </c>
    </row>
    <row r="242" s="2" customFormat="1" ht="24.15" customHeight="1">
      <c r="A242" s="38"/>
      <c r="B242" s="39"/>
      <c r="C242" s="219" t="s">
        <v>455</v>
      </c>
      <c r="D242" s="219" t="s">
        <v>137</v>
      </c>
      <c r="E242" s="220" t="s">
        <v>456</v>
      </c>
      <c r="F242" s="221" t="s">
        <v>457</v>
      </c>
      <c r="G242" s="222" t="s">
        <v>193</v>
      </c>
      <c r="H242" s="223">
        <v>67.659999999999997</v>
      </c>
      <c r="I242" s="224"/>
      <c r="J242" s="225">
        <f>ROUND(I242*H242,2)</f>
        <v>0</v>
      </c>
      <c r="K242" s="226"/>
      <c r="L242" s="44"/>
      <c r="M242" s="227" t="s">
        <v>1</v>
      </c>
      <c r="N242" s="228" t="s">
        <v>41</v>
      </c>
      <c r="O242" s="92"/>
      <c r="P242" s="229">
        <f>O242*H242</f>
        <v>0</v>
      </c>
      <c r="Q242" s="229">
        <v>2.0000000000000002E-05</v>
      </c>
      <c r="R242" s="229">
        <f>Q242*H242</f>
        <v>0.0013532000000000002</v>
      </c>
      <c r="S242" s="229">
        <v>0</v>
      </c>
      <c r="T242" s="230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1" t="s">
        <v>208</v>
      </c>
      <c r="AT242" s="231" t="s">
        <v>137</v>
      </c>
      <c r="AU242" s="231" t="s">
        <v>142</v>
      </c>
      <c r="AY242" s="17" t="s">
        <v>135</v>
      </c>
      <c r="BE242" s="232">
        <f>IF(N242="základná",J242,0)</f>
        <v>0</v>
      </c>
      <c r="BF242" s="232">
        <f>IF(N242="znížená",J242,0)</f>
        <v>0</v>
      </c>
      <c r="BG242" s="232">
        <f>IF(N242="zákl. prenesená",J242,0)</f>
        <v>0</v>
      </c>
      <c r="BH242" s="232">
        <f>IF(N242="zníž. prenesená",J242,0)</f>
        <v>0</v>
      </c>
      <c r="BI242" s="232">
        <f>IF(N242="nulová",J242,0)</f>
        <v>0</v>
      </c>
      <c r="BJ242" s="17" t="s">
        <v>142</v>
      </c>
      <c r="BK242" s="232">
        <f>ROUND(I242*H242,2)</f>
        <v>0</v>
      </c>
      <c r="BL242" s="17" t="s">
        <v>208</v>
      </c>
      <c r="BM242" s="231" t="s">
        <v>458</v>
      </c>
    </row>
    <row r="243" s="13" customFormat="1">
      <c r="A243" s="13"/>
      <c r="B243" s="233"/>
      <c r="C243" s="234"/>
      <c r="D243" s="235" t="s">
        <v>144</v>
      </c>
      <c r="E243" s="236" t="s">
        <v>1</v>
      </c>
      <c r="F243" s="237" t="s">
        <v>459</v>
      </c>
      <c r="G243" s="234"/>
      <c r="H243" s="238">
        <v>67.659999999999997</v>
      </c>
      <c r="I243" s="239"/>
      <c r="J243" s="234"/>
      <c r="K243" s="234"/>
      <c r="L243" s="240"/>
      <c r="M243" s="241"/>
      <c r="N243" s="242"/>
      <c r="O243" s="242"/>
      <c r="P243" s="242"/>
      <c r="Q243" s="242"/>
      <c r="R243" s="242"/>
      <c r="S243" s="242"/>
      <c r="T243" s="24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4" t="s">
        <v>144</v>
      </c>
      <c r="AU243" s="244" t="s">
        <v>142</v>
      </c>
      <c r="AV243" s="13" t="s">
        <v>142</v>
      </c>
      <c r="AW243" s="13" t="s">
        <v>31</v>
      </c>
      <c r="AX243" s="13" t="s">
        <v>80</v>
      </c>
      <c r="AY243" s="244" t="s">
        <v>135</v>
      </c>
    </row>
    <row r="244" s="2" customFormat="1" ht="16.5" customHeight="1">
      <c r="A244" s="38"/>
      <c r="B244" s="39"/>
      <c r="C244" s="245" t="s">
        <v>460</v>
      </c>
      <c r="D244" s="245" t="s">
        <v>180</v>
      </c>
      <c r="E244" s="246" t="s">
        <v>461</v>
      </c>
      <c r="F244" s="247" t="s">
        <v>462</v>
      </c>
      <c r="G244" s="248" t="s">
        <v>193</v>
      </c>
      <c r="H244" s="249">
        <v>81.191999999999993</v>
      </c>
      <c r="I244" s="250"/>
      <c r="J244" s="251">
        <f>ROUND(I244*H244,2)</f>
        <v>0</v>
      </c>
      <c r="K244" s="252"/>
      <c r="L244" s="253"/>
      <c r="M244" s="254" t="s">
        <v>1</v>
      </c>
      <c r="N244" s="255" t="s">
        <v>41</v>
      </c>
      <c r="O244" s="92"/>
      <c r="P244" s="229">
        <f>O244*H244</f>
        <v>0</v>
      </c>
      <c r="Q244" s="229">
        <v>0.00050000000000000001</v>
      </c>
      <c r="R244" s="229">
        <f>Q244*H244</f>
        <v>0.040596</v>
      </c>
      <c r="S244" s="229">
        <v>0</v>
      </c>
      <c r="T244" s="230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1" t="s">
        <v>279</v>
      </c>
      <c r="AT244" s="231" t="s">
        <v>180</v>
      </c>
      <c r="AU244" s="231" t="s">
        <v>142</v>
      </c>
      <c r="AY244" s="17" t="s">
        <v>135</v>
      </c>
      <c r="BE244" s="232">
        <f>IF(N244="základná",J244,0)</f>
        <v>0</v>
      </c>
      <c r="BF244" s="232">
        <f>IF(N244="znížená",J244,0)</f>
        <v>0</v>
      </c>
      <c r="BG244" s="232">
        <f>IF(N244="zákl. prenesená",J244,0)</f>
        <v>0</v>
      </c>
      <c r="BH244" s="232">
        <f>IF(N244="zníž. prenesená",J244,0)</f>
        <v>0</v>
      </c>
      <c r="BI244" s="232">
        <f>IF(N244="nulová",J244,0)</f>
        <v>0</v>
      </c>
      <c r="BJ244" s="17" t="s">
        <v>142</v>
      </c>
      <c r="BK244" s="232">
        <f>ROUND(I244*H244,2)</f>
        <v>0</v>
      </c>
      <c r="BL244" s="17" t="s">
        <v>208</v>
      </c>
      <c r="BM244" s="231" t="s">
        <v>463</v>
      </c>
    </row>
    <row r="245" s="13" customFormat="1">
      <c r="A245" s="13"/>
      <c r="B245" s="233"/>
      <c r="C245" s="234"/>
      <c r="D245" s="235" t="s">
        <v>144</v>
      </c>
      <c r="E245" s="234"/>
      <c r="F245" s="237" t="s">
        <v>464</v>
      </c>
      <c r="G245" s="234"/>
      <c r="H245" s="238">
        <v>81.191999999999993</v>
      </c>
      <c r="I245" s="239"/>
      <c r="J245" s="234"/>
      <c r="K245" s="234"/>
      <c r="L245" s="240"/>
      <c r="M245" s="241"/>
      <c r="N245" s="242"/>
      <c r="O245" s="242"/>
      <c r="P245" s="242"/>
      <c r="Q245" s="242"/>
      <c r="R245" s="242"/>
      <c r="S245" s="242"/>
      <c r="T245" s="24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4" t="s">
        <v>144</v>
      </c>
      <c r="AU245" s="244" t="s">
        <v>142</v>
      </c>
      <c r="AV245" s="13" t="s">
        <v>142</v>
      </c>
      <c r="AW245" s="13" t="s">
        <v>4</v>
      </c>
      <c r="AX245" s="13" t="s">
        <v>80</v>
      </c>
      <c r="AY245" s="244" t="s">
        <v>135</v>
      </c>
    </row>
    <row r="246" s="2" customFormat="1" ht="37.8" customHeight="1">
      <c r="A246" s="38"/>
      <c r="B246" s="39"/>
      <c r="C246" s="219" t="s">
        <v>465</v>
      </c>
      <c r="D246" s="219" t="s">
        <v>137</v>
      </c>
      <c r="E246" s="220" t="s">
        <v>466</v>
      </c>
      <c r="F246" s="221" t="s">
        <v>467</v>
      </c>
      <c r="G246" s="222" t="s">
        <v>84</v>
      </c>
      <c r="H246" s="223">
        <v>64.650999999999996</v>
      </c>
      <c r="I246" s="224"/>
      <c r="J246" s="225">
        <f>ROUND(I246*H246,2)</f>
        <v>0</v>
      </c>
      <c r="K246" s="226"/>
      <c r="L246" s="44"/>
      <c r="M246" s="227" t="s">
        <v>1</v>
      </c>
      <c r="N246" s="228" t="s">
        <v>41</v>
      </c>
      <c r="O246" s="92"/>
      <c r="P246" s="229">
        <f>O246*H246</f>
        <v>0</v>
      </c>
      <c r="Q246" s="229">
        <v>0</v>
      </c>
      <c r="R246" s="229">
        <f>Q246*H246</f>
        <v>0</v>
      </c>
      <c r="S246" s="229">
        <v>0.014999999999999999</v>
      </c>
      <c r="T246" s="230">
        <f>S246*H246</f>
        <v>0.96976499999999988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1" t="s">
        <v>208</v>
      </c>
      <c r="AT246" s="231" t="s">
        <v>137</v>
      </c>
      <c r="AU246" s="231" t="s">
        <v>142</v>
      </c>
      <c r="AY246" s="17" t="s">
        <v>135</v>
      </c>
      <c r="BE246" s="232">
        <f>IF(N246="základná",J246,0)</f>
        <v>0</v>
      </c>
      <c r="BF246" s="232">
        <f>IF(N246="znížená",J246,0)</f>
        <v>0</v>
      </c>
      <c r="BG246" s="232">
        <f>IF(N246="zákl. prenesená",J246,0)</f>
        <v>0</v>
      </c>
      <c r="BH246" s="232">
        <f>IF(N246="zníž. prenesená",J246,0)</f>
        <v>0</v>
      </c>
      <c r="BI246" s="232">
        <f>IF(N246="nulová",J246,0)</f>
        <v>0</v>
      </c>
      <c r="BJ246" s="17" t="s">
        <v>142</v>
      </c>
      <c r="BK246" s="232">
        <f>ROUND(I246*H246,2)</f>
        <v>0</v>
      </c>
      <c r="BL246" s="17" t="s">
        <v>208</v>
      </c>
      <c r="BM246" s="231" t="s">
        <v>468</v>
      </c>
    </row>
    <row r="247" s="13" customFormat="1">
      <c r="A247" s="13"/>
      <c r="B247" s="233"/>
      <c r="C247" s="234"/>
      <c r="D247" s="235" t="s">
        <v>144</v>
      </c>
      <c r="E247" s="236" t="s">
        <v>1</v>
      </c>
      <c r="F247" s="237" t="s">
        <v>91</v>
      </c>
      <c r="G247" s="234"/>
      <c r="H247" s="238">
        <v>64.650999999999996</v>
      </c>
      <c r="I247" s="239"/>
      <c r="J247" s="234"/>
      <c r="K247" s="234"/>
      <c r="L247" s="240"/>
      <c r="M247" s="241"/>
      <c r="N247" s="242"/>
      <c r="O247" s="242"/>
      <c r="P247" s="242"/>
      <c r="Q247" s="242"/>
      <c r="R247" s="242"/>
      <c r="S247" s="242"/>
      <c r="T247" s="24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4" t="s">
        <v>144</v>
      </c>
      <c r="AU247" s="244" t="s">
        <v>142</v>
      </c>
      <c r="AV247" s="13" t="s">
        <v>142</v>
      </c>
      <c r="AW247" s="13" t="s">
        <v>31</v>
      </c>
      <c r="AX247" s="13" t="s">
        <v>80</v>
      </c>
      <c r="AY247" s="244" t="s">
        <v>135</v>
      </c>
    </row>
    <row r="248" s="2" customFormat="1" ht="24.15" customHeight="1">
      <c r="A248" s="38"/>
      <c r="B248" s="39"/>
      <c r="C248" s="219" t="s">
        <v>469</v>
      </c>
      <c r="D248" s="219" t="s">
        <v>137</v>
      </c>
      <c r="E248" s="220" t="s">
        <v>470</v>
      </c>
      <c r="F248" s="221" t="s">
        <v>471</v>
      </c>
      <c r="G248" s="222" t="s">
        <v>269</v>
      </c>
      <c r="H248" s="223">
        <v>0.042000000000000003</v>
      </c>
      <c r="I248" s="224"/>
      <c r="J248" s="225">
        <f>ROUND(I248*H248,2)</f>
        <v>0</v>
      </c>
      <c r="K248" s="226"/>
      <c r="L248" s="44"/>
      <c r="M248" s="227" t="s">
        <v>1</v>
      </c>
      <c r="N248" s="228" t="s">
        <v>41</v>
      </c>
      <c r="O248" s="92"/>
      <c r="P248" s="229">
        <f>O248*H248</f>
        <v>0</v>
      </c>
      <c r="Q248" s="229">
        <v>0</v>
      </c>
      <c r="R248" s="229">
        <f>Q248*H248</f>
        <v>0</v>
      </c>
      <c r="S248" s="229">
        <v>0</v>
      </c>
      <c r="T248" s="230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1" t="s">
        <v>208</v>
      </c>
      <c r="AT248" s="231" t="s">
        <v>137</v>
      </c>
      <c r="AU248" s="231" t="s">
        <v>142</v>
      </c>
      <c r="AY248" s="17" t="s">
        <v>135</v>
      </c>
      <c r="BE248" s="232">
        <f>IF(N248="základná",J248,0)</f>
        <v>0</v>
      </c>
      <c r="BF248" s="232">
        <f>IF(N248="znížená",J248,0)</f>
        <v>0</v>
      </c>
      <c r="BG248" s="232">
        <f>IF(N248="zákl. prenesená",J248,0)</f>
        <v>0</v>
      </c>
      <c r="BH248" s="232">
        <f>IF(N248="zníž. prenesená",J248,0)</f>
        <v>0</v>
      </c>
      <c r="BI248" s="232">
        <f>IF(N248="nulová",J248,0)</f>
        <v>0</v>
      </c>
      <c r="BJ248" s="17" t="s">
        <v>142</v>
      </c>
      <c r="BK248" s="232">
        <f>ROUND(I248*H248,2)</f>
        <v>0</v>
      </c>
      <c r="BL248" s="17" t="s">
        <v>208</v>
      </c>
      <c r="BM248" s="231" t="s">
        <v>472</v>
      </c>
    </row>
    <row r="249" s="12" customFormat="1" ht="22.8" customHeight="1">
      <c r="A249" s="12"/>
      <c r="B249" s="203"/>
      <c r="C249" s="204"/>
      <c r="D249" s="205" t="s">
        <v>74</v>
      </c>
      <c r="E249" s="217" t="s">
        <v>473</v>
      </c>
      <c r="F249" s="217" t="s">
        <v>474</v>
      </c>
      <c r="G249" s="204"/>
      <c r="H249" s="204"/>
      <c r="I249" s="207"/>
      <c r="J249" s="218">
        <f>BK249</f>
        <v>0</v>
      </c>
      <c r="K249" s="204"/>
      <c r="L249" s="209"/>
      <c r="M249" s="210"/>
      <c r="N249" s="211"/>
      <c r="O249" s="211"/>
      <c r="P249" s="212">
        <f>SUM(P250:P264)</f>
        <v>0</v>
      </c>
      <c r="Q249" s="211"/>
      <c r="R249" s="212">
        <f>SUM(R250:R264)</f>
        <v>1.40163208</v>
      </c>
      <c r="S249" s="211"/>
      <c r="T249" s="213">
        <f>SUM(T250:T264)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14" t="s">
        <v>142</v>
      </c>
      <c r="AT249" s="215" t="s">
        <v>74</v>
      </c>
      <c r="AU249" s="215" t="s">
        <v>80</v>
      </c>
      <c r="AY249" s="214" t="s">
        <v>135</v>
      </c>
      <c r="BK249" s="216">
        <f>SUM(BK250:BK264)</f>
        <v>0</v>
      </c>
    </row>
    <row r="250" s="2" customFormat="1" ht="24.15" customHeight="1">
      <c r="A250" s="38"/>
      <c r="B250" s="39"/>
      <c r="C250" s="219" t="s">
        <v>475</v>
      </c>
      <c r="D250" s="219" t="s">
        <v>137</v>
      </c>
      <c r="E250" s="220" t="s">
        <v>476</v>
      </c>
      <c r="F250" s="221" t="s">
        <v>477</v>
      </c>
      <c r="G250" s="222" t="s">
        <v>84</v>
      </c>
      <c r="H250" s="223">
        <v>64.650999999999996</v>
      </c>
      <c r="I250" s="224"/>
      <c r="J250" s="225">
        <f>ROUND(I250*H250,2)</f>
        <v>0</v>
      </c>
      <c r="K250" s="226"/>
      <c r="L250" s="44"/>
      <c r="M250" s="227" t="s">
        <v>1</v>
      </c>
      <c r="N250" s="228" t="s">
        <v>41</v>
      </c>
      <c r="O250" s="92"/>
      <c r="P250" s="229">
        <f>O250*H250</f>
        <v>0</v>
      </c>
      <c r="Q250" s="229">
        <v>0</v>
      </c>
      <c r="R250" s="229">
        <f>Q250*H250</f>
        <v>0</v>
      </c>
      <c r="S250" s="229">
        <v>0</v>
      </c>
      <c r="T250" s="230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1" t="s">
        <v>208</v>
      </c>
      <c r="AT250" s="231" t="s">
        <v>137</v>
      </c>
      <c r="AU250" s="231" t="s">
        <v>142</v>
      </c>
      <c r="AY250" s="17" t="s">
        <v>135</v>
      </c>
      <c r="BE250" s="232">
        <f>IF(N250="základná",J250,0)</f>
        <v>0</v>
      </c>
      <c r="BF250" s="232">
        <f>IF(N250="znížená",J250,0)</f>
        <v>0</v>
      </c>
      <c r="BG250" s="232">
        <f>IF(N250="zákl. prenesená",J250,0)</f>
        <v>0</v>
      </c>
      <c r="BH250" s="232">
        <f>IF(N250="zníž. prenesená",J250,0)</f>
        <v>0</v>
      </c>
      <c r="BI250" s="232">
        <f>IF(N250="nulová",J250,0)</f>
        <v>0</v>
      </c>
      <c r="BJ250" s="17" t="s">
        <v>142</v>
      </c>
      <c r="BK250" s="232">
        <f>ROUND(I250*H250,2)</f>
        <v>0</v>
      </c>
      <c r="BL250" s="17" t="s">
        <v>208</v>
      </c>
      <c r="BM250" s="231" t="s">
        <v>478</v>
      </c>
    </row>
    <row r="251" s="13" customFormat="1">
      <c r="A251" s="13"/>
      <c r="B251" s="233"/>
      <c r="C251" s="234"/>
      <c r="D251" s="235" t="s">
        <v>144</v>
      </c>
      <c r="E251" s="236" t="s">
        <v>1</v>
      </c>
      <c r="F251" s="237" t="s">
        <v>91</v>
      </c>
      <c r="G251" s="234"/>
      <c r="H251" s="238">
        <v>64.650999999999996</v>
      </c>
      <c r="I251" s="239"/>
      <c r="J251" s="234"/>
      <c r="K251" s="234"/>
      <c r="L251" s="240"/>
      <c r="M251" s="241"/>
      <c r="N251" s="242"/>
      <c r="O251" s="242"/>
      <c r="P251" s="242"/>
      <c r="Q251" s="242"/>
      <c r="R251" s="242"/>
      <c r="S251" s="242"/>
      <c r="T251" s="24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4" t="s">
        <v>144</v>
      </c>
      <c r="AU251" s="244" t="s">
        <v>142</v>
      </c>
      <c r="AV251" s="13" t="s">
        <v>142</v>
      </c>
      <c r="AW251" s="13" t="s">
        <v>31</v>
      </c>
      <c r="AX251" s="13" t="s">
        <v>80</v>
      </c>
      <c r="AY251" s="244" t="s">
        <v>135</v>
      </c>
    </row>
    <row r="252" s="2" customFormat="1" ht="24.15" customHeight="1">
      <c r="A252" s="38"/>
      <c r="B252" s="39"/>
      <c r="C252" s="245" t="s">
        <v>479</v>
      </c>
      <c r="D252" s="245" t="s">
        <v>180</v>
      </c>
      <c r="E252" s="246" t="s">
        <v>480</v>
      </c>
      <c r="F252" s="247" t="s">
        <v>481</v>
      </c>
      <c r="G252" s="248" t="s">
        <v>84</v>
      </c>
      <c r="H252" s="249">
        <v>77.581000000000003</v>
      </c>
      <c r="I252" s="250"/>
      <c r="J252" s="251">
        <f>ROUND(I252*H252,2)</f>
        <v>0</v>
      </c>
      <c r="K252" s="252"/>
      <c r="L252" s="253"/>
      <c r="M252" s="254" t="s">
        <v>1</v>
      </c>
      <c r="N252" s="255" t="s">
        <v>41</v>
      </c>
      <c r="O252" s="92"/>
      <c r="P252" s="229">
        <f>O252*H252</f>
        <v>0</v>
      </c>
      <c r="Q252" s="229">
        <v>0.0080000000000000002</v>
      </c>
      <c r="R252" s="229">
        <f>Q252*H252</f>
        <v>0.62064800000000009</v>
      </c>
      <c r="S252" s="229">
        <v>0</v>
      </c>
      <c r="T252" s="230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1" t="s">
        <v>279</v>
      </c>
      <c r="AT252" s="231" t="s">
        <v>180</v>
      </c>
      <c r="AU252" s="231" t="s">
        <v>142</v>
      </c>
      <c r="AY252" s="17" t="s">
        <v>135</v>
      </c>
      <c r="BE252" s="232">
        <f>IF(N252="základná",J252,0)</f>
        <v>0</v>
      </c>
      <c r="BF252" s="232">
        <f>IF(N252="znížená",J252,0)</f>
        <v>0</v>
      </c>
      <c r="BG252" s="232">
        <f>IF(N252="zákl. prenesená",J252,0)</f>
        <v>0</v>
      </c>
      <c r="BH252" s="232">
        <f>IF(N252="zníž. prenesená",J252,0)</f>
        <v>0</v>
      </c>
      <c r="BI252" s="232">
        <f>IF(N252="nulová",J252,0)</f>
        <v>0</v>
      </c>
      <c r="BJ252" s="17" t="s">
        <v>142</v>
      </c>
      <c r="BK252" s="232">
        <f>ROUND(I252*H252,2)</f>
        <v>0</v>
      </c>
      <c r="BL252" s="17" t="s">
        <v>208</v>
      </c>
      <c r="BM252" s="231" t="s">
        <v>482</v>
      </c>
    </row>
    <row r="253" s="13" customFormat="1">
      <c r="A253" s="13"/>
      <c r="B253" s="233"/>
      <c r="C253" s="234"/>
      <c r="D253" s="235" t="s">
        <v>144</v>
      </c>
      <c r="E253" s="234"/>
      <c r="F253" s="237" t="s">
        <v>483</v>
      </c>
      <c r="G253" s="234"/>
      <c r="H253" s="238">
        <v>77.581000000000003</v>
      </c>
      <c r="I253" s="239"/>
      <c r="J253" s="234"/>
      <c r="K253" s="234"/>
      <c r="L253" s="240"/>
      <c r="M253" s="241"/>
      <c r="N253" s="242"/>
      <c r="O253" s="242"/>
      <c r="P253" s="242"/>
      <c r="Q253" s="242"/>
      <c r="R253" s="242"/>
      <c r="S253" s="242"/>
      <c r="T253" s="24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4" t="s">
        <v>144</v>
      </c>
      <c r="AU253" s="244" t="s">
        <v>142</v>
      </c>
      <c r="AV253" s="13" t="s">
        <v>142</v>
      </c>
      <c r="AW253" s="13" t="s">
        <v>4</v>
      </c>
      <c r="AX253" s="13" t="s">
        <v>80</v>
      </c>
      <c r="AY253" s="244" t="s">
        <v>135</v>
      </c>
    </row>
    <row r="254" s="2" customFormat="1" ht="21.75" customHeight="1">
      <c r="A254" s="38"/>
      <c r="B254" s="39"/>
      <c r="C254" s="219" t="s">
        <v>484</v>
      </c>
      <c r="D254" s="219" t="s">
        <v>137</v>
      </c>
      <c r="E254" s="220" t="s">
        <v>485</v>
      </c>
      <c r="F254" s="221" t="s">
        <v>486</v>
      </c>
      <c r="G254" s="222" t="s">
        <v>84</v>
      </c>
      <c r="H254" s="223">
        <v>64.650999999999996</v>
      </c>
      <c r="I254" s="224"/>
      <c r="J254" s="225">
        <f>ROUND(I254*H254,2)</f>
        <v>0</v>
      </c>
      <c r="K254" s="226"/>
      <c r="L254" s="44"/>
      <c r="M254" s="227" t="s">
        <v>1</v>
      </c>
      <c r="N254" s="228" t="s">
        <v>41</v>
      </c>
      <c r="O254" s="92"/>
      <c r="P254" s="229">
        <f>O254*H254</f>
        <v>0</v>
      </c>
      <c r="Q254" s="229">
        <v>0</v>
      </c>
      <c r="R254" s="229">
        <f>Q254*H254</f>
        <v>0</v>
      </c>
      <c r="S254" s="229">
        <v>0</v>
      </c>
      <c r="T254" s="230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31" t="s">
        <v>208</v>
      </c>
      <c r="AT254" s="231" t="s">
        <v>137</v>
      </c>
      <c r="AU254" s="231" t="s">
        <v>142</v>
      </c>
      <c r="AY254" s="17" t="s">
        <v>135</v>
      </c>
      <c r="BE254" s="232">
        <f>IF(N254="základná",J254,0)</f>
        <v>0</v>
      </c>
      <c r="BF254" s="232">
        <f>IF(N254="znížená",J254,0)</f>
        <v>0</v>
      </c>
      <c r="BG254" s="232">
        <f>IF(N254="zákl. prenesená",J254,0)</f>
        <v>0</v>
      </c>
      <c r="BH254" s="232">
        <f>IF(N254="zníž. prenesená",J254,0)</f>
        <v>0</v>
      </c>
      <c r="BI254" s="232">
        <f>IF(N254="nulová",J254,0)</f>
        <v>0</v>
      </c>
      <c r="BJ254" s="17" t="s">
        <v>142</v>
      </c>
      <c r="BK254" s="232">
        <f>ROUND(I254*H254,2)</f>
        <v>0</v>
      </c>
      <c r="BL254" s="17" t="s">
        <v>208</v>
      </c>
      <c r="BM254" s="231" t="s">
        <v>487</v>
      </c>
    </row>
    <row r="255" s="13" customFormat="1">
      <c r="A255" s="13"/>
      <c r="B255" s="233"/>
      <c r="C255" s="234"/>
      <c r="D255" s="235" t="s">
        <v>144</v>
      </c>
      <c r="E255" s="236" t="s">
        <v>1</v>
      </c>
      <c r="F255" s="237" t="s">
        <v>91</v>
      </c>
      <c r="G255" s="234"/>
      <c r="H255" s="238">
        <v>64.650999999999996</v>
      </c>
      <c r="I255" s="239"/>
      <c r="J255" s="234"/>
      <c r="K255" s="234"/>
      <c r="L255" s="240"/>
      <c r="M255" s="241"/>
      <c r="N255" s="242"/>
      <c r="O255" s="242"/>
      <c r="P255" s="242"/>
      <c r="Q255" s="242"/>
      <c r="R255" s="242"/>
      <c r="S255" s="242"/>
      <c r="T255" s="24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4" t="s">
        <v>144</v>
      </c>
      <c r="AU255" s="244" t="s">
        <v>142</v>
      </c>
      <c r="AV255" s="13" t="s">
        <v>142</v>
      </c>
      <c r="AW255" s="13" t="s">
        <v>31</v>
      </c>
      <c r="AX255" s="13" t="s">
        <v>80</v>
      </c>
      <c r="AY255" s="244" t="s">
        <v>135</v>
      </c>
    </row>
    <row r="256" s="2" customFormat="1" ht="24.15" customHeight="1">
      <c r="A256" s="38"/>
      <c r="B256" s="39"/>
      <c r="C256" s="219" t="s">
        <v>488</v>
      </c>
      <c r="D256" s="219" t="s">
        <v>137</v>
      </c>
      <c r="E256" s="220" t="s">
        <v>489</v>
      </c>
      <c r="F256" s="221" t="s">
        <v>490</v>
      </c>
      <c r="G256" s="222" t="s">
        <v>84</v>
      </c>
      <c r="H256" s="223">
        <v>64.650999999999996</v>
      </c>
      <c r="I256" s="224"/>
      <c r="J256" s="225">
        <f>ROUND(I256*H256,2)</f>
        <v>0</v>
      </c>
      <c r="K256" s="226"/>
      <c r="L256" s="44"/>
      <c r="M256" s="227" t="s">
        <v>1</v>
      </c>
      <c r="N256" s="228" t="s">
        <v>41</v>
      </c>
      <c r="O256" s="92"/>
      <c r="P256" s="229">
        <f>O256*H256</f>
        <v>0</v>
      </c>
      <c r="Q256" s="229">
        <v>8.0000000000000007E-05</v>
      </c>
      <c r="R256" s="229">
        <f>Q256*H256</f>
        <v>0.0051720799999999999</v>
      </c>
      <c r="S256" s="229">
        <v>0</v>
      </c>
      <c r="T256" s="230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1" t="s">
        <v>208</v>
      </c>
      <c r="AT256" s="231" t="s">
        <v>137</v>
      </c>
      <c r="AU256" s="231" t="s">
        <v>142</v>
      </c>
      <c r="AY256" s="17" t="s">
        <v>135</v>
      </c>
      <c r="BE256" s="232">
        <f>IF(N256="základná",J256,0)</f>
        <v>0</v>
      </c>
      <c r="BF256" s="232">
        <f>IF(N256="znížená",J256,0)</f>
        <v>0</v>
      </c>
      <c r="BG256" s="232">
        <f>IF(N256="zákl. prenesená",J256,0)</f>
        <v>0</v>
      </c>
      <c r="BH256" s="232">
        <f>IF(N256="zníž. prenesená",J256,0)</f>
        <v>0</v>
      </c>
      <c r="BI256" s="232">
        <f>IF(N256="nulová",J256,0)</f>
        <v>0</v>
      </c>
      <c r="BJ256" s="17" t="s">
        <v>142</v>
      </c>
      <c r="BK256" s="232">
        <f>ROUND(I256*H256,2)</f>
        <v>0</v>
      </c>
      <c r="BL256" s="17" t="s">
        <v>208</v>
      </c>
      <c r="BM256" s="231" t="s">
        <v>491</v>
      </c>
    </row>
    <row r="257" s="13" customFormat="1">
      <c r="A257" s="13"/>
      <c r="B257" s="233"/>
      <c r="C257" s="234"/>
      <c r="D257" s="235" t="s">
        <v>144</v>
      </c>
      <c r="E257" s="236" t="s">
        <v>1</v>
      </c>
      <c r="F257" s="237" t="s">
        <v>91</v>
      </c>
      <c r="G257" s="234"/>
      <c r="H257" s="238">
        <v>64.650999999999996</v>
      </c>
      <c r="I257" s="239"/>
      <c r="J257" s="234"/>
      <c r="K257" s="234"/>
      <c r="L257" s="240"/>
      <c r="M257" s="241"/>
      <c r="N257" s="242"/>
      <c r="O257" s="242"/>
      <c r="P257" s="242"/>
      <c r="Q257" s="242"/>
      <c r="R257" s="242"/>
      <c r="S257" s="242"/>
      <c r="T257" s="24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4" t="s">
        <v>144</v>
      </c>
      <c r="AU257" s="244" t="s">
        <v>142</v>
      </c>
      <c r="AV257" s="13" t="s">
        <v>142</v>
      </c>
      <c r="AW257" s="13" t="s">
        <v>31</v>
      </c>
      <c r="AX257" s="13" t="s">
        <v>80</v>
      </c>
      <c r="AY257" s="244" t="s">
        <v>135</v>
      </c>
    </row>
    <row r="258" s="2" customFormat="1" ht="24.15" customHeight="1">
      <c r="A258" s="38"/>
      <c r="B258" s="39"/>
      <c r="C258" s="219" t="s">
        <v>492</v>
      </c>
      <c r="D258" s="219" t="s">
        <v>137</v>
      </c>
      <c r="E258" s="220" t="s">
        <v>493</v>
      </c>
      <c r="F258" s="221" t="s">
        <v>494</v>
      </c>
      <c r="G258" s="222" t="s">
        <v>84</v>
      </c>
      <c r="H258" s="223">
        <v>64.650999999999996</v>
      </c>
      <c r="I258" s="224"/>
      <c r="J258" s="225">
        <f>ROUND(I258*H258,2)</f>
        <v>0</v>
      </c>
      <c r="K258" s="226"/>
      <c r="L258" s="44"/>
      <c r="M258" s="227" t="s">
        <v>1</v>
      </c>
      <c r="N258" s="228" t="s">
        <v>41</v>
      </c>
      <c r="O258" s="92"/>
      <c r="P258" s="229">
        <f>O258*H258</f>
        <v>0</v>
      </c>
      <c r="Q258" s="229">
        <v>0.0044999999999999997</v>
      </c>
      <c r="R258" s="229">
        <f>Q258*H258</f>
        <v>0.29092949999999995</v>
      </c>
      <c r="S258" s="229">
        <v>0</v>
      </c>
      <c r="T258" s="230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1" t="s">
        <v>208</v>
      </c>
      <c r="AT258" s="231" t="s">
        <v>137</v>
      </c>
      <c r="AU258" s="231" t="s">
        <v>142</v>
      </c>
      <c r="AY258" s="17" t="s">
        <v>135</v>
      </c>
      <c r="BE258" s="232">
        <f>IF(N258="základná",J258,0)</f>
        <v>0</v>
      </c>
      <c r="BF258" s="232">
        <f>IF(N258="znížená",J258,0)</f>
        <v>0</v>
      </c>
      <c r="BG258" s="232">
        <f>IF(N258="zákl. prenesená",J258,0)</f>
        <v>0</v>
      </c>
      <c r="BH258" s="232">
        <f>IF(N258="zníž. prenesená",J258,0)</f>
        <v>0</v>
      </c>
      <c r="BI258" s="232">
        <f>IF(N258="nulová",J258,0)</f>
        <v>0</v>
      </c>
      <c r="BJ258" s="17" t="s">
        <v>142</v>
      </c>
      <c r="BK258" s="232">
        <f>ROUND(I258*H258,2)</f>
        <v>0</v>
      </c>
      <c r="BL258" s="17" t="s">
        <v>208</v>
      </c>
      <c r="BM258" s="231" t="s">
        <v>495</v>
      </c>
    </row>
    <row r="259" s="13" customFormat="1">
      <c r="A259" s="13"/>
      <c r="B259" s="233"/>
      <c r="C259" s="234"/>
      <c r="D259" s="235" t="s">
        <v>144</v>
      </c>
      <c r="E259" s="236" t="s">
        <v>1</v>
      </c>
      <c r="F259" s="237" t="s">
        <v>91</v>
      </c>
      <c r="G259" s="234"/>
      <c r="H259" s="238">
        <v>64.650999999999996</v>
      </c>
      <c r="I259" s="239"/>
      <c r="J259" s="234"/>
      <c r="K259" s="234"/>
      <c r="L259" s="240"/>
      <c r="M259" s="241"/>
      <c r="N259" s="242"/>
      <c r="O259" s="242"/>
      <c r="P259" s="242"/>
      <c r="Q259" s="242"/>
      <c r="R259" s="242"/>
      <c r="S259" s="242"/>
      <c r="T259" s="24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4" t="s">
        <v>144</v>
      </c>
      <c r="AU259" s="244" t="s">
        <v>142</v>
      </c>
      <c r="AV259" s="13" t="s">
        <v>142</v>
      </c>
      <c r="AW259" s="13" t="s">
        <v>31</v>
      </c>
      <c r="AX259" s="13" t="s">
        <v>80</v>
      </c>
      <c r="AY259" s="244" t="s">
        <v>135</v>
      </c>
    </row>
    <row r="260" s="2" customFormat="1" ht="21.75" customHeight="1">
      <c r="A260" s="38"/>
      <c r="B260" s="39"/>
      <c r="C260" s="219" t="s">
        <v>496</v>
      </c>
      <c r="D260" s="219" t="s">
        <v>137</v>
      </c>
      <c r="E260" s="220" t="s">
        <v>497</v>
      </c>
      <c r="F260" s="221" t="s">
        <v>498</v>
      </c>
      <c r="G260" s="222" t="s">
        <v>84</v>
      </c>
      <c r="H260" s="223">
        <v>64.650999999999996</v>
      </c>
      <c r="I260" s="224"/>
      <c r="J260" s="225">
        <f>ROUND(I260*H260,2)</f>
        <v>0</v>
      </c>
      <c r="K260" s="226"/>
      <c r="L260" s="44"/>
      <c r="M260" s="227" t="s">
        <v>1</v>
      </c>
      <c r="N260" s="228" t="s">
        <v>41</v>
      </c>
      <c r="O260" s="92"/>
      <c r="P260" s="229">
        <f>O260*H260</f>
        <v>0</v>
      </c>
      <c r="Q260" s="229">
        <v>0.0074999999999999997</v>
      </c>
      <c r="R260" s="229">
        <f>Q260*H260</f>
        <v>0.48488249999999994</v>
      </c>
      <c r="S260" s="229">
        <v>0</v>
      </c>
      <c r="T260" s="230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31" t="s">
        <v>208</v>
      </c>
      <c r="AT260" s="231" t="s">
        <v>137</v>
      </c>
      <c r="AU260" s="231" t="s">
        <v>142</v>
      </c>
      <c r="AY260" s="17" t="s">
        <v>135</v>
      </c>
      <c r="BE260" s="232">
        <f>IF(N260="základná",J260,0)</f>
        <v>0</v>
      </c>
      <c r="BF260" s="232">
        <f>IF(N260="znížená",J260,0)</f>
        <v>0</v>
      </c>
      <c r="BG260" s="232">
        <f>IF(N260="zákl. prenesená",J260,0)</f>
        <v>0</v>
      </c>
      <c r="BH260" s="232">
        <f>IF(N260="zníž. prenesená",J260,0)</f>
        <v>0</v>
      </c>
      <c r="BI260" s="232">
        <f>IF(N260="nulová",J260,0)</f>
        <v>0</v>
      </c>
      <c r="BJ260" s="17" t="s">
        <v>142</v>
      </c>
      <c r="BK260" s="232">
        <f>ROUND(I260*H260,2)</f>
        <v>0</v>
      </c>
      <c r="BL260" s="17" t="s">
        <v>208</v>
      </c>
      <c r="BM260" s="231" t="s">
        <v>499</v>
      </c>
    </row>
    <row r="261" s="13" customFormat="1">
      <c r="A261" s="13"/>
      <c r="B261" s="233"/>
      <c r="C261" s="234"/>
      <c r="D261" s="235" t="s">
        <v>144</v>
      </c>
      <c r="E261" s="236" t="s">
        <v>1</v>
      </c>
      <c r="F261" s="237" t="s">
        <v>91</v>
      </c>
      <c r="G261" s="234"/>
      <c r="H261" s="238">
        <v>64.650999999999996</v>
      </c>
      <c r="I261" s="239"/>
      <c r="J261" s="234"/>
      <c r="K261" s="234"/>
      <c r="L261" s="240"/>
      <c r="M261" s="241"/>
      <c r="N261" s="242"/>
      <c r="O261" s="242"/>
      <c r="P261" s="242"/>
      <c r="Q261" s="242"/>
      <c r="R261" s="242"/>
      <c r="S261" s="242"/>
      <c r="T261" s="24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4" t="s">
        <v>144</v>
      </c>
      <c r="AU261" s="244" t="s">
        <v>142</v>
      </c>
      <c r="AV261" s="13" t="s">
        <v>142</v>
      </c>
      <c r="AW261" s="13" t="s">
        <v>31</v>
      </c>
      <c r="AX261" s="13" t="s">
        <v>80</v>
      </c>
      <c r="AY261" s="244" t="s">
        <v>135</v>
      </c>
    </row>
    <row r="262" s="2" customFormat="1" ht="16.5" customHeight="1">
      <c r="A262" s="38"/>
      <c r="B262" s="39"/>
      <c r="C262" s="219" t="s">
        <v>500</v>
      </c>
      <c r="D262" s="219" t="s">
        <v>137</v>
      </c>
      <c r="E262" s="220" t="s">
        <v>501</v>
      </c>
      <c r="F262" s="221" t="s">
        <v>502</v>
      </c>
      <c r="G262" s="222" t="s">
        <v>84</v>
      </c>
      <c r="H262" s="223">
        <v>64.650999999999996</v>
      </c>
      <c r="I262" s="224"/>
      <c r="J262" s="225">
        <f>ROUND(I262*H262,2)</f>
        <v>0</v>
      </c>
      <c r="K262" s="226"/>
      <c r="L262" s="44"/>
      <c r="M262" s="227" t="s">
        <v>1</v>
      </c>
      <c r="N262" s="228" t="s">
        <v>41</v>
      </c>
      <c r="O262" s="92"/>
      <c r="P262" s="229">
        <f>O262*H262</f>
        <v>0</v>
      </c>
      <c r="Q262" s="229">
        <v>0</v>
      </c>
      <c r="R262" s="229">
        <f>Q262*H262</f>
        <v>0</v>
      </c>
      <c r="S262" s="229">
        <v>0</v>
      </c>
      <c r="T262" s="230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31" t="s">
        <v>208</v>
      </c>
      <c r="AT262" s="231" t="s">
        <v>137</v>
      </c>
      <c r="AU262" s="231" t="s">
        <v>142</v>
      </c>
      <c r="AY262" s="17" t="s">
        <v>135</v>
      </c>
      <c r="BE262" s="232">
        <f>IF(N262="základná",J262,0)</f>
        <v>0</v>
      </c>
      <c r="BF262" s="232">
        <f>IF(N262="znížená",J262,0)</f>
        <v>0</v>
      </c>
      <c r="BG262" s="232">
        <f>IF(N262="zákl. prenesená",J262,0)</f>
        <v>0</v>
      </c>
      <c r="BH262" s="232">
        <f>IF(N262="zníž. prenesená",J262,0)</f>
        <v>0</v>
      </c>
      <c r="BI262" s="232">
        <f>IF(N262="nulová",J262,0)</f>
        <v>0</v>
      </c>
      <c r="BJ262" s="17" t="s">
        <v>142</v>
      </c>
      <c r="BK262" s="232">
        <f>ROUND(I262*H262,2)</f>
        <v>0</v>
      </c>
      <c r="BL262" s="17" t="s">
        <v>208</v>
      </c>
      <c r="BM262" s="231" t="s">
        <v>503</v>
      </c>
    </row>
    <row r="263" s="13" customFormat="1">
      <c r="A263" s="13"/>
      <c r="B263" s="233"/>
      <c r="C263" s="234"/>
      <c r="D263" s="235" t="s">
        <v>144</v>
      </c>
      <c r="E263" s="236" t="s">
        <v>1</v>
      </c>
      <c r="F263" s="237" t="s">
        <v>91</v>
      </c>
      <c r="G263" s="234"/>
      <c r="H263" s="238">
        <v>64.650999999999996</v>
      </c>
      <c r="I263" s="239"/>
      <c r="J263" s="234"/>
      <c r="K263" s="234"/>
      <c r="L263" s="240"/>
      <c r="M263" s="241"/>
      <c r="N263" s="242"/>
      <c r="O263" s="242"/>
      <c r="P263" s="242"/>
      <c r="Q263" s="242"/>
      <c r="R263" s="242"/>
      <c r="S263" s="242"/>
      <c r="T263" s="24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4" t="s">
        <v>144</v>
      </c>
      <c r="AU263" s="244" t="s">
        <v>142</v>
      </c>
      <c r="AV263" s="13" t="s">
        <v>142</v>
      </c>
      <c r="AW263" s="13" t="s">
        <v>31</v>
      </c>
      <c r="AX263" s="13" t="s">
        <v>80</v>
      </c>
      <c r="AY263" s="244" t="s">
        <v>135</v>
      </c>
    </row>
    <row r="264" s="2" customFormat="1" ht="24.15" customHeight="1">
      <c r="A264" s="38"/>
      <c r="B264" s="39"/>
      <c r="C264" s="219" t="s">
        <v>504</v>
      </c>
      <c r="D264" s="219" t="s">
        <v>137</v>
      </c>
      <c r="E264" s="220" t="s">
        <v>505</v>
      </c>
      <c r="F264" s="221" t="s">
        <v>506</v>
      </c>
      <c r="G264" s="222" t="s">
        <v>269</v>
      </c>
      <c r="H264" s="223">
        <v>1.4019999999999999</v>
      </c>
      <c r="I264" s="224"/>
      <c r="J264" s="225">
        <f>ROUND(I264*H264,2)</f>
        <v>0</v>
      </c>
      <c r="K264" s="226"/>
      <c r="L264" s="44"/>
      <c r="M264" s="227" t="s">
        <v>1</v>
      </c>
      <c r="N264" s="228" t="s">
        <v>41</v>
      </c>
      <c r="O264" s="92"/>
      <c r="P264" s="229">
        <f>O264*H264</f>
        <v>0</v>
      </c>
      <c r="Q264" s="229">
        <v>0</v>
      </c>
      <c r="R264" s="229">
        <f>Q264*H264</f>
        <v>0</v>
      </c>
      <c r="S264" s="229">
        <v>0</v>
      </c>
      <c r="T264" s="230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31" t="s">
        <v>208</v>
      </c>
      <c r="AT264" s="231" t="s">
        <v>137</v>
      </c>
      <c r="AU264" s="231" t="s">
        <v>142</v>
      </c>
      <c r="AY264" s="17" t="s">
        <v>135</v>
      </c>
      <c r="BE264" s="232">
        <f>IF(N264="základná",J264,0)</f>
        <v>0</v>
      </c>
      <c r="BF264" s="232">
        <f>IF(N264="znížená",J264,0)</f>
        <v>0</v>
      </c>
      <c r="BG264" s="232">
        <f>IF(N264="zákl. prenesená",J264,0)</f>
        <v>0</v>
      </c>
      <c r="BH264" s="232">
        <f>IF(N264="zníž. prenesená",J264,0)</f>
        <v>0</v>
      </c>
      <c r="BI264" s="232">
        <f>IF(N264="nulová",J264,0)</f>
        <v>0</v>
      </c>
      <c r="BJ264" s="17" t="s">
        <v>142</v>
      </c>
      <c r="BK264" s="232">
        <f>ROUND(I264*H264,2)</f>
        <v>0</v>
      </c>
      <c r="BL264" s="17" t="s">
        <v>208</v>
      </c>
      <c r="BM264" s="231" t="s">
        <v>507</v>
      </c>
    </row>
    <row r="265" s="12" customFormat="1" ht="22.8" customHeight="1">
      <c r="A265" s="12"/>
      <c r="B265" s="203"/>
      <c r="C265" s="204"/>
      <c r="D265" s="205" t="s">
        <v>74</v>
      </c>
      <c r="E265" s="217" t="s">
        <v>508</v>
      </c>
      <c r="F265" s="217" t="s">
        <v>509</v>
      </c>
      <c r="G265" s="204"/>
      <c r="H265" s="204"/>
      <c r="I265" s="207"/>
      <c r="J265" s="218">
        <f>BK265</f>
        <v>0</v>
      </c>
      <c r="K265" s="204"/>
      <c r="L265" s="209"/>
      <c r="M265" s="210"/>
      <c r="N265" s="211"/>
      <c r="O265" s="211"/>
      <c r="P265" s="212">
        <f>SUM(P266:P288)</f>
        <v>0</v>
      </c>
      <c r="Q265" s="211"/>
      <c r="R265" s="212">
        <f>SUM(R266:R288)</f>
        <v>0.9476247499999999</v>
      </c>
      <c r="S265" s="211"/>
      <c r="T265" s="213">
        <f>SUM(T266:T288)</f>
        <v>0.073386599999999996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14" t="s">
        <v>142</v>
      </c>
      <c r="AT265" s="215" t="s">
        <v>74</v>
      </c>
      <c r="AU265" s="215" t="s">
        <v>80</v>
      </c>
      <c r="AY265" s="214" t="s">
        <v>135</v>
      </c>
      <c r="BK265" s="216">
        <f>SUM(BK266:BK288)</f>
        <v>0</v>
      </c>
    </row>
    <row r="266" s="2" customFormat="1" ht="24.15" customHeight="1">
      <c r="A266" s="38"/>
      <c r="B266" s="39"/>
      <c r="C266" s="219" t="s">
        <v>510</v>
      </c>
      <c r="D266" s="219" t="s">
        <v>137</v>
      </c>
      <c r="E266" s="220" t="s">
        <v>511</v>
      </c>
      <c r="F266" s="221" t="s">
        <v>512</v>
      </c>
      <c r="G266" s="222" t="s">
        <v>84</v>
      </c>
      <c r="H266" s="223">
        <v>244.62200000000001</v>
      </c>
      <c r="I266" s="224"/>
      <c r="J266" s="225">
        <f>ROUND(I266*H266,2)</f>
        <v>0</v>
      </c>
      <c r="K266" s="226"/>
      <c r="L266" s="44"/>
      <c r="M266" s="227" t="s">
        <v>1</v>
      </c>
      <c r="N266" s="228" t="s">
        <v>41</v>
      </c>
      <c r="O266" s="92"/>
      <c r="P266" s="229">
        <f>O266*H266</f>
        <v>0</v>
      </c>
      <c r="Q266" s="229">
        <v>1.0000000000000001E-05</v>
      </c>
      <c r="R266" s="229">
        <f>Q266*H266</f>
        <v>0.0024462200000000003</v>
      </c>
      <c r="S266" s="229">
        <v>0.00029999999999999997</v>
      </c>
      <c r="T266" s="230">
        <f>S266*H266</f>
        <v>0.073386599999999996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31" t="s">
        <v>208</v>
      </c>
      <c r="AT266" s="231" t="s">
        <v>137</v>
      </c>
      <c r="AU266" s="231" t="s">
        <v>142</v>
      </c>
      <c r="AY266" s="17" t="s">
        <v>135</v>
      </c>
      <c r="BE266" s="232">
        <f>IF(N266="základná",J266,0)</f>
        <v>0</v>
      </c>
      <c r="BF266" s="232">
        <f>IF(N266="znížená",J266,0)</f>
        <v>0</v>
      </c>
      <c r="BG266" s="232">
        <f>IF(N266="zákl. prenesená",J266,0)</f>
        <v>0</v>
      </c>
      <c r="BH266" s="232">
        <f>IF(N266="zníž. prenesená",J266,0)</f>
        <v>0</v>
      </c>
      <c r="BI266" s="232">
        <f>IF(N266="nulová",J266,0)</f>
        <v>0</v>
      </c>
      <c r="BJ266" s="17" t="s">
        <v>142</v>
      </c>
      <c r="BK266" s="232">
        <f>ROUND(I266*H266,2)</f>
        <v>0</v>
      </c>
      <c r="BL266" s="17" t="s">
        <v>208</v>
      </c>
      <c r="BM266" s="231" t="s">
        <v>513</v>
      </c>
    </row>
    <row r="267" s="13" customFormat="1">
      <c r="A267" s="13"/>
      <c r="B267" s="233"/>
      <c r="C267" s="234"/>
      <c r="D267" s="235" t="s">
        <v>144</v>
      </c>
      <c r="E267" s="236" t="s">
        <v>1</v>
      </c>
      <c r="F267" s="237" t="s">
        <v>166</v>
      </c>
      <c r="G267" s="234"/>
      <c r="H267" s="238">
        <v>244.62200000000001</v>
      </c>
      <c r="I267" s="239"/>
      <c r="J267" s="234"/>
      <c r="K267" s="234"/>
      <c r="L267" s="240"/>
      <c r="M267" s="241"/>
      <c r="N267" s="242"/>
      <c r="O267" s="242"/>
      <c r="P267" s="242"/>
      <c r="Q267" s="242"/>
      <c r="R267" s="242"/>
      <c r="S267" s="242"/>
      <c r="T267" s="24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4" t="s">
        <v>144</v>
      </c>
      <c r="AU267" s="244" t="s">
        <v>142</v>
      </c>
      <c r="AV267" s="13" t="s">
        <v>142</v>
      </c>
      <c r="AW267" s="13" t="s">
        <v>31</v>
      </c>
      <c r="AX267" s="13" t="s">
        <v>80</v>
      </c>
      <c r="AY267" s="244" t="s">
        <v>135</v>
      </c>
    </row>
    <row r="268" s="2" customFormat="1" ht="24.15" customHeight="1">
      <c r="A268" s="38"/>
      <c r="B268" s="39"/>
      <c r="C268" s="219" t="s">
        <v>514</v>
      </c>
      <c r="D268" s="219" t="s">
        <v>137</v>
      </c>
      <c r="E268" s="220" t="s">
        <v>515</v>
      </c>
      <c r="F268" s="221" t="s">
        <v>516</v>
      </c>
      <c r="G268" s="222" t="s">
        <v>517</v>
      </c>
      <c r="H268" s="223">
        <v>20</v>
      </c>
      <c r="I268" s="224"/>
      <c r="J268" s="225">
        <f>ROUND(I268*H268,2)</f>
        <v>0</v>
      </c>
      <c r="K268" s="226"/>
      <c r="L268" s="44"/>
      <c r="M268" s="227" t="s">
        <v>1</v>
      </c>
      <c r="N268" s="228" t="s">
        <v>41</v>
      </c>
      <c r="O268" s="92"/>
      <c r="P268" s="229">
        <f>O268*H268</f>
        <v>0</v>
      </c>
      <c r="Q268" s="229">
        <v>0</v>
      </c>
      <c r="R268" s="229">
        <f>Q268*H268</f>
        <v>0</v>
      </c>
      <c r="S268" s="229">
        <v>0</v>
      </c>
      <c r="T268" s="230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31" t="s">
        <v>208</v>
      </c>
      <c r="AT268" s="231" t="s">
        <v>137</v>
      </c>
      <c r="AU268" s="231" t="s">
        <v>142</v>
      </c>
      <c r="AY268" s="17" t="s">
        <v>135</v>
      </c>
      <c r="BE268" s="232">
        <f>IF(N268="základná",J268,0)</f>
        <v>0</v>
      </c>
      <c r="BF268" s="232">
        <f>IF(N268="znížená",J268,0)</f>
        <v>0</v>
      </c>
      <c r="BG268" s="232">
        <f>IF(N268="zákl. prenesená",J268,0)</f>
        <v>0</v>
      </c>
      <c r="BH268" s="232">
        <f>IF(N268="zníž. prenesená",J268,0)</f>
        <v>0</v>
      </c>
      <c r="BI268" s="232">
        <f>IF(N268="nulová",J268,0)</f>
        <v>0</v>
      </c>
      <c r="BJ268" s="17" t="s">
        <v>142</v>
      </c>
      <c r="BK268" s="232">
        <f>ROUND(I268*H268,2)</f>
        <v>0</v>
      </c>
      <c r="BL268" s="17" t="s">
        <v>208</v>
      </c>
      <c r="BM268" s="231" t="s">
        <v>518</v>
      </c>
    </row>
    <row r="269" s="2" customFormat="1" ht="24.15" customHeight="1">
      <c r="A269" s="38"/>
      <c r="B269" s="39"/>
      <c r="C269" s="219" t="s">
        <v>519</v>
      </c>
      <c r="D269" s="219" t="s">
        <v>137</v>
      </c>
      <c r="E269" s="220" t="s">
        <v>520</v>
      </c>
      <c r="F269" s="221" t="s">
        <v>521</v>
      </c>
      <c r="G269" s="222" t="s">
        <v>193</v>
      </c>
      <c r="H269" s="223">
        <v>75.920000000000002</v>
      </c>
      <c r="I269" s="224"/>
      <c r="J269" s="225">
        <f>ROUND(I269*H269,2)</f>
        <v>0</v>
      </c>
      <c r="K269" s="226"/>
      <c r="L269" s="44"/>
      <c r="M269" s="227" t="s">
        <v>1</v>
      </c>
      <c r="N269" s="228" t="s">
        <v>41</v>
      </c>
      <c r="O269" s="92"/>
      <c r="P269" s="229">
        <f>O269*H269</f>
        <v>0</v>
      </c>
      <c r="Q269" s="229">
        <v>0</v>
      </c>
      <c r="R269" s="229">
        <f>Q269*H269</f>
        <v>0</v>
      </c>
      <c r="S269" s="229">
        <v>0</v>
      </c>
      <c r="T269" s="230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31" t="s">
        <v>208</v>
      </c>
      <c r="AT269" s="231" t="s">
        <v>137</v>
      </c>
      <c r="AU269" s="231" t="s">
        <v>142</v>
      </c>
      <c r="AY269" s="17" t="s">
        <v>135</v>
      </c>
      <c r="BE269" s="232">
        <f>IF(N269="základná",J269,0)</f>
        <v>0</v>
      </c>
      <c r="BF269" s="232">
        <f>IF(N269="znížená",J269,0)</f>
        <v>0</v>
      </c>
      <c r="BG269" s="232">
        <f>IF(N269="zákl. prenesená",J269,0)</f>
        <v>0</v>
      </c>
      <c r="BH269" s="232">
        <f>IF(N269="zníž. prenesená",J269,0)</f>
        <v>0</v>
      </c>
      <c r="BI269" s="232">
        <f>IF(N269="nulová",J269,0)</f>
        <v>0</v>
      </c>
      <c r="BJ269" s="17" t="s">
        <v>142</v>
      </c>
      <c r="BK269" s="232">
        <f>ROUND(I269*H269,2)</f>
        <v>0</v>
      </c>
      <c r="BL269" s="17" t="s">
        <v>208</v>
      </c>
      <c r="BM269" s="231" t="s">
        <v>522</v>
      </c>
    </row>
    <row r="270" s="13" customFormat="1">
      <c r="A270" s="13"/>
      <c r="B270" s="233"/>
      <c r="C270" s="234"/>
      <c r="D270" s="235" t="s">
        <v>144</v>
      </c>
      <c r="E270" s="236" t="s">
        <v>1</v>
      </c>
      <c r="F270" s="237" t="s">
        <v>523</v>
      </c>
      <c r="G270" s="234"/>
      <c r="H270" s="238">
        <v>33.399999999999999</v>
      </c>
      <c r="I270" s="239"/>
      <c r="J270" s="234"/>
      <c r="K270" s="234"/>
      <c r="L270" s="240"/>
      <c r="M270" s="241"/>
      <c r="N270" s="242"/>
      <c r="O270" s="242"/>
      <c r="P270" s="242"/>
      <c r="Q270" s="242"/>
      <c r="R270" s="242"/>
      <c r="S270" s="242"/>
      <c r="T270" s="24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4" t="s">
        <v>144</v>
      </c>
      <c r="AU270" s="244" t="s">
        <v>142</v>
      </c>
      <c r="AV270" s="13" t="s">
        <v>142</v>
      </c>
      <c r="AW270" s="13" t="s">
        <v>31</v>
      </c>
      <c r="AX270" s="13" t="s">
        <v>75</v>
      </c>
      <c r="AY270" s="244" t="s">
        <v>135</v>
      </c>
    </row>
    <row r="271" s="13" customFormat="1">
      <c r="A271" s="13"/>
      <c r="B271" s="233"/>
      <c r="C271" s="234"/>
      <c r="D271" s="235" t="s">
        <v>144</v>
      </c>
      <c r="E271" s="236" t="s">
        <v>1</v>
      </c>
      <c r="F271" s="237" t="s">
        <v>524</v>
      </c>
      <c r="G271" s="234"/>
      <c r="H271" s="238">
        <v>42.520000000000003</v>
      </c>
      <c r="I271" s="239"/>
      <c r="J271" s="234"/>
      <c r="K271" s="234"/>
      <c r="L271" s="240"/>
      <c r="M271" s="241"/>
      <c r="N271" s="242"/>
      <c r="O271" s="242"/>
      <c r="P271" s="242"/>
      <c r="Q271" s="242"/>
      <c r="R271" s="242"/>
      <c r="S271" s="242"/>
      <c r="T271" s="24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4" t="s">
        <v>144</v>
      </c>
      <c r="AU271" s="244" t="s">
        <v>142</v>
      </c>
      <c r="AV271" s="13" t="s">
        <v>142</v>
      </c>
      <c r="AW271" s="13" t="s">
        <v>31</v>
      </c>
      <c r="AX271" s="13" t="s">
        <v>75</v>
      </c>
      <c r="AY271" s="244" t="s">
        <v>135</v>
      </c>
    </row>
    <row r="272" s="15" customFormat="1">
      <c r="A272" s="15"/>
      <c r="B272" s="266"/>
      <c r="C272" s="267"/>
      <c r="D272" s="235" t="s">
        <v>144</v>
      </c>
      <c r="E272" s="268" t="s">
        <v>1</v>
      </c>
      <c r="F272" s="269" t="s">
        <v>525</v>
      </c>
      <c r="G272" s="267"/>
      <c r="H272" s="270">
        <v>75.920000000000002</v>
      </c>
      <c r="I272" s="271"/>
      <c r="J272" s="267"/>
      <c r="K272" s="267"/>
      <c r="L272" s="272"/>
      <c r="M272" s="273"/>
      <c r="N272" s="274"/>
      <c r="O272" s="274"/>
      <c r="P272" s="274"/>
      <c r="Q272" s="274"/>
      <c r="R272" s="274"/>
      <c r="S272" s="274"/>
      <c r="T272" s="27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76" t="s">
        <v>144</v>
      </c>
      <c r="AU272" s="276" t="s">
        <v>142</v>
      </c>
      <c r="AV272" s="15" t="s">
        <v>141</v>
      </c>
      <c r="AW272" s="15" t="s">
        <v>31</v>
      </c>
      <c r="AX272" s="15" t="s">
        <v>80</v>
      </c>
      <c r="AY272" s="276" t="s">
        <v>135</v>
      </c>
    </row>
    <row r="273" s="2" customFormat="1" ht="24.15" customHeight="1">
      <c r="A273" s="38"/>
      <c r="B273" s="39"/>
      <c r="C273" s="219" t="s">
        <v>526</v>
      </c>
      <c r="D273" s="219" t="s">
        <v>137</v>
      </c>
      <c r="E273" s="220" t="s">
        <v>527</v>
      </c>
      <c r="F273" s="221" t="s">
        <v>528</v>
      </c>
      <c r="G273" s="222" t="s">
        <v>84</v>
      </c>
      <c r="H273" s="223">
        <v>244.62200000000001</v>
      </c>
      <c r="I273" s="224"/>
      <c r="J273" s="225">
        <f>ROUND(I273*H273,2)</f>
        <v>0</v>
      </c>
      <c r="K273" s="226"/>
      <c r="L273" s="44"/>
      <c r="M273" s="227" t="s">
        <v>1</v>
      </c>
      <c r="N273" s="228" t="s">
        <v>41</v>
      </c>
      <c r="O273" s="92"/>
      <c r="P273" s="229">
        <f>O273*H273</f>
        <v>0</v>
      </c>
      <c r="Q273" s="229">
        <v>0.00010000000000000001</v>
      </c>
      <c r="R273" s="229">
        <f>Q273*H273</f>
        <v>0.024462200000000003</v>
      </c>
      <c r="S273" s="229">
        <v>0</v>
      </c>
      <c r="T273" s="230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31" t="s">
        <v>208</v>
      </c>
      <c r="AT273" s="231" t="s">
        <v>137</v>
      </c>
      <c r="AU273" s="231" t="s">
        <v>142</v>
      </c>
      <c r="AY273" s="17" t="s">
        <v>135</v>
      </c>
      <c r="BE273" s="232">
        <f>IF(N273="základná",J273,0)</f>
        <v>0</v>
      </c>
      <c r="BF273" s="232">
        <f>IF(N273="znížená",J273,0)</f>
        <v>0</v>
      </c>
      <c r="BG273" s="232">
        <f>IF(N273="zákl. prenesená",J273,0)</f>
        <v>0</v>
      </c>
      <c r="BH273" s="232">
        <f>IF(N273="zníž. prenesená",J273,0)</f>
        <v>0</v>
      </c>
      <c r="BI273" s="232">
        <f>IF(N273="nulová",J273,0)</f>
        <v>0</v>
      </c>
      <c r="BJ273" s="17" t="s">
        <v>142</v>
      </c>
      <c r="BK273" s="232">
        <f>ROUND(I273*H273,2)</f>
        <v>0</v>
      </c>
      <c r="BL273" s="17" t="s">
        <v>208</v>
      </c>
      <c r="BM273" s="231" t="s">
        <v>529</v>
      </c>
    </row>
    <row r="274" s="13" customFormat="1">
      <c r="A274" s="13"/>
      <c r="B274" s="233"/>
      <c r="C274" s="234"/>
      <c r="D274" s="235" t="s">
        <v>144</v>
      </c>
      <c r="E274" s="236" t="s">
        <v>1</v>
      </c>
      <c r="F274" s="237" t="s">
        <v>166</v>
      </c>
      <c r="G274" s="234"/>
      <c r="H274" s="238">
        <v>244.62200000000001</v>
      </c>
      <c r="I274" s="239"/>
      <c r="J274" s="234"/>
      <c r="K274" s="234"/>
      <c r="L274" s="240"/>
      <c r="M274" s="241"/>
      <c r="N274" s="242"/>
      <c r="O274" s="242"/>
      <c r="P274" s="242"/>
      <c r="Q274" s="242"/>
      <c r="R274" s="242"/>
      <c r="S274" s="242"/>
      <c r="T274" s="24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4" t="s">
        <v>144</v>
      </c>
      <c r="AU274" s="244" t="s">
        <v>142</v>
      </c>
      <c r="AV274" s="13" t="s">
        <v>142</v>
      </c>
      <c r="AW274" s="13" t="s">
        <v>31</v>
      </c>
      <c r="AX274" s="13" t="s">
        <v>80</v>
      </c>
      <c r="AY274" s="244" t="s">
        <v>135</v>
      </c>
    </row>
    <row r="275" s="2" customFormat="1" ht="24.15" customHeight="1">
      <c r="A275" s="38"/>
      <c r="B275" s="39"/>
      <c r="C275" s="219" t="s">
        <v>530</v>
      </c>
      <c r="D275" s="219" t="s">
        <v>137</v>
      </c>
      <c r="E275" s="220" t="s">
        <v>531</v>
      </c>
      <c r="F275" s="221" t="s">
        <v>532</v>
      </c>
      <c r="G275" s="222" t="s">
        <v>84</v>
      </c>
      <c r="H275" s="223">
        <v>244.62200000000001</v>
      </c>
      <c r="I275" s="224"/>
      <c r="J275" s="225">
        <f>ROUND(I275*H275,2)</f>
        <v>0</v>
      </c>
      <c r="K275" s="226"/>
      <c r="L275" s="44"/>
      <c r="M275" s="227" t="s">
        <v>1</v>
      </c>
      <c r="N275" s="228" t="s">
        <v>41</v>
      </c>
      <c r="O275" s="92"/>
      <c r="P275" s="229">
        <f>O275*H275</f>
        <v>0</v>
      </c>
      <c r="Q275" s="229">
        <v>3.0000000000000001E-05</v>
      </c>
      <c r="R275" s="229">
        <f>Q275*H275</f>
        <v>0.0073386600000000003</v>
      </c>
      <c r="S275" s="229">
        <v>0</v>
      </c>
      <c r="T275" s="230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31" t="s">
        <v>208</v>
      </c>
      <c r="AT275" s="231" t="s">
        <v>137</v>
      </c>
      <c r="AU275" s="231" t="s">
        <v>142</v>
      </c>
      <c r="AY275" s="17" t="s">
        <v>135</v>
      </c>
      <c r="BE275" s="232">
        <f>IF(N275="základná",J275,0)</f>
        <v>0</v>
      </c>
      <c r="BF275" s="232">
        <f>IF(N275="znížená",J275,0)</f>
        <v>0</v>
      </c>
      <c r="BG275" s="232">
        <f>IF(N275="zákl. prenesená",J275,0)</f>
        <v>0</v>
      </c>
      <c r="BH275" s="232">
        <f>IF(N275="zníž. prenesená",J275,0)</f>
        <v>0</v>
      </c>
      <c r="BI275" s="232">
        <f>IF(N275="nulová",J275,0)</f>
        <v>0</v>
      </c>
      <c r="BJ275" s="17" t="s">
        <v>142</v>
      </c>
      <c r="BK275" s="232">
        <f>ROUND(I275*H275,2)</f>
        <v>0</v>
      </c>
      <c r="BL275" s="17" t="s">
        <v>208</v>
      </c>
      <c r="BM275" s="231" t="s">
        <v>533</v>
      </c>
    </row>
    <row r="276" s="13" customFormat="1">
      <c r="A276" s="13"/>
      <c r="B276" s="233"/>
      <c r="C276" s="234"/>
      <c r="D276" s="235" t="s">
        <v>144</v>
      </c>
      <c r="E276" s="236" t="s">
        <v>1</v>
      </c>
      <c r="F276" s="237" t="s">
        <v>166</v>
      </c>
      <c r="G276" s="234"/>
      <c r="H276" s="238">
        <v>244.62200000000001</v>
      </c>
      <c r="I276" s="239"/>
      <c r="J276" s="234"/>
      <c r="K276" s="234"/>
      <c r="L276" s="240"/>
      <c r="M276" s="241"/>
      <c r="N276" s="242"/>
      <c r="O276" s="242"/>
      <c r="P276" s="242"/>
      <c r="Q276" s="242"/>
      <c r="R276" s="242"/>
      <c r="S276" s="242"/>
      <c r="T276" s="24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4" t="s">
        <v>144</v>
      </c>
      <c r="AU276" s="244" t="s">
        <v>142</v>
      </c>
      <c r="AV276" s="13" t="s">
        <v>142</v>
      </c>
      <c r="AW276" s="13" t="s">
        <v>31</v>
      </c>
      <c r="AX276" s="13" t="s">
        <v>80</v>
      </c>
      <c r="AY276" s="244" t="s">
        <v>135</v>
      </c>
    </row>
    <row r="277" s="2" customFormat="1" ht="21.75" customHeight="1">
      <c r="A277" s="38"/>
      <c r="B277" s="39"/>
      <c r="C277" s="219" t="s">
        <v>534</v>
      </c>
      <c r="D277" s="219" t="s">
        <v>137</v>
      </c>
      <c r="E277" s="220" t="s">
        <v>535</v>
      </c>
      <c r="F277" s="221" t="s">
        <v>536</v>
      </c>
      <c r="G277" s="222" t="s">
        <v>84</v>
      </c>
      <c r="H277" s="223">
        <v>38.866999999999997</v>
      </c>
      <c r="I277" s="224"/>
      <c r="J277" s="225">
        <f>ROUND(I277*H277,2)</f>
        <v>0</v>
      </c>
      <c r="K277" s="226"/>
      <c r="L277" s="44"/>
      <c r="M277" s="227" t="s">
        <v>1</v>
      </c>
      <c r="N277" s="228" t="s">
        <v>41</v>
      </c>
      <c r="O277" s="92"/>
      <c r="P277" s="229">
        <f>O277*H277</f>
        <v>0</v>
      </c>
      <c r="Q277" s="229">
        <v>0.00014999999999999999</v>
      </c>
      <c r="R277" s="229">
        <f>Q277*H277</f>
        <v>0.0058300499999999989</v>
      </c>
      <c r="S277" s="229">
        <v>0</v>
      </c>
      <c r="T277" s="230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31" t="s">
        <v>208</v>
      </c>
      <c r="AT277" s="231" t="s">
        <v>137</v>
      </c>
      <c r="AU277" s="231" t="s">
        <v>142</v>
      </c>
      <c r="AY277" s="17" t="s">
        <v>135</v>
      </c>
      <c r="BE277" s="232">
        <f>IF(N277="základná",J277,0)</f>
        <v>0</v>
      </c>
      <c r="BF277" s="232">
        <f>IF(N277="znížená",J277,0)</f>
        <v>0</v>
      </c>
      <c r="BG277" s="232">
        <f>IF(N277="zákl. prenesená",J277,0)</f>
        <v>0</v>
      </c>
      <c r="BH277" s="232">
        <f>IF(N277="zníž. prenesená",J277,0)</f>
        <v>0</v>
      </c>
      <c r="BI277" s="232">
        <f>IF(N277="nulová",J277,0)</f>
        <v>0</v>
      </c>
      <c r="BJ277" s="17" t="s">
        <v>142</v>
      </c>
      <c r="BK277" s="232">
        <f>ROUND(I277*H277,2)</f>
        <v>0</v>
      </c>
      <c r="BL277" s="17" t="s">
        <v>208</v>
      </c>
      <c r="BM277" s="231" t="s">
        <v>537</v>
      </c>
    </row>
    <row r="278" s="13" customFormat="1">
      <c r="A278" s="13"/>
      <c r="B278" s="233"/>
      <c r="C278" s="234"/>
      <c r="D278" s="235" t="s">
        <v>144</v>
      </c>
      <c r="E278" s="236" t="s">
        <v>1</v>
      </c>
      <c r="F278" s="237" t="s">
        <v>538</v>
      </c>
      <c r="G278" s="234"/>
      <c r="H278" s="238">
        <v>10.800000000000001</v>
      </c>
      <c r="I278" s="239"/>
      <c r="J278" s="234"/>
      <c r="K278" s="234"/>
      <c r="L278" s="240"/>
      <c r="M278" s="241"/>
      <c r="N278" s="242"/>
      <c r="O278" s="242"/>
      <c r="P278" s="242"/>
      <c r="Q278" s="242"/>
      <c r="R278" s="242"/>
      <c r="S278" s="242"/>
      <c r="T278" s="24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4" t="s">
        <v>144</v>
      </c>
      <c r="AU278" s="244" t="s">
        <v>142</v>
      </c>
      <c r="AV278" s="13" t="s">
        <v>142</v>
      </c>
      <c r="AW278" s="13" t="s">
        <v>31</v>
      </c>
      <c r="AX278" s="13" t="s">
        <v>75</v>
      </c>
      <c r="AY278" s="244" t="s">
        <v>135</v>
      </c>
    </row>
    <row r="279" s="13" customFormat="1">
      <c r="A279" s="13"/>
      <c r="B279" s="233"/>
      <c r="C279" s="234"/>
      <c r="D279" s="235" t="s">
        <v>144</v>
      </c>
      <c r="E279" s="236" t="s">
        <v>1</v>
      </c>
      <c r="F279" s="237" t="s">
        <v>539</v>
      </c>
      <c r="G279" s="234"/>
      <c r="H279" s="238">
        <v>28.067</v>
      </c>
      <c r="I279" s="239"/>
      <c r="J279" s="234"/>
      <c r="K279" s="234"/>
      <c r="L279" s="240"/>
      <c r="M279" s="241"/>
      <c r="N279" s="242"/>
      <c r="O279" s="242"/>
      <c r="P279" s="242"/>
      <c r="Q279" s="242"/>
      <c r="R279" s="242"/>
      <c r="S279" s="242"/>
      <c r="T279" s="24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4" t="s">
        <v>144</v>
      </c>
      <c r="AU279" s="244" t="s">
        <v>142</v>
      </c>
      <c r="AV279" s="13" t="s">
        <v>142</v>
      </c>
      <c r="AW279" s="13" t="s">
        <v>31</v>
      </c>
      <c r="AX279" s="13" t="s">
        <v>75</v>
      </c>
      <c r="AY279" s="244" t="s">
        <v>135</v>
      </c>
    </row>
    <row r="280" s="15" customFormat="1">
      <c r="A280" s="15"/>
      <c r="B280" s="266"/>
      <c r="C280" s="267"/>
      <c r="D280" s="235" t="s">
        <v>144</v>
      </c>
      <c r="E280" s="268" t="s">
        <v>1</v>
      </c>
      <c r="F280" s="269" t="s">
        <v>525</v>
      </c>
      <c r="G280" s="267"/>
      <c r="H280" s="270">
        <v>38.866999999999997</v>
      </c>
      <c r="I280" s="271"/>
      <c r="J280" s="267"/>
      <c r="K280" s="267"/>
      <c r="L280" s="272"/>
      <c r="M280" s="273"/>
      <c r="N280" s="274"/>
      <c r="O280" s="274"/>
      <c r="P280" s="274"/>
      <c r="Q280" s="274"/>
      <c r="R280" s="274"/>
      <c r="S280" s="274"/>
      <c r="T280" s="27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76" t="s">
        <v>144</v>
      </c>
      <c r="AU280" s="276" t="s">
        <v>142</v>
      </c>
      <c r="AV280" s="15" t="s">
        <v>141</v>
      </c>
      <c r="AW280" s="15" t="s">
        <v>31</v>
      </c>
      <c r="AX280" s="15" t="s">
        <v>80</v>
      </c>
      <c r="AY280" s="276" t="s">
        <v>135</v>
      </c>
    </row>
    <row r="281" s="2" customFormat="1" ht="24.15" customHeight="1">
      <c r="A281" s="38"/>
      <c r="B281" s="39"/>
      <c r="C281" s="219" t="s">
        <v>540</v>
      </c>
      <c r="D281" s="219" t="s">
        <v>137</v>
      </c>
      <c r="E281" s="220" t="s">
        <v>541</v>
      </c>
      <c r="F281" s="221" t="s">
        <v>542</v>
      </c>
      <c r="G281" s="222" t="s">
        <v>84</v>
      </c>
      <c r="H281" s="223">
        <v>69.801000000000002</v>
      </c>
      <c r="I281" s="224"/>
      <c r="J281" s="225">
        <f>ROUND(I281*H281,2)</f>
        <v>0</v>
      </c>
      <c r="K281" s="226"/>
      <c r="L281" s="44"/>
      <c r="M281" s="227" t="s">
        <v>1</v>
      </c>
      <c r="N281" s="228" t="s">
        <v>41</v>
      </c>
      <c r="O281" s="92"/>
      <c r="P281" s="229">
        <f>O281*H281</f>
        <v>0</v>
      </c>
      <c r="Q281" s="229">
        <v>0</v>
      </c>
      <c r="R281" s="229">
        <f>Q281*H281</f>
        <v>0</v>
      </c>
      <c r="S281" s="229">
        <v>0</v>
      </c>
      <c r="T281" s="230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31" t="s">
        <v>208</v>
      </c>
      <c r="AT281" s="231" t="s">
        <v>137</v>
      </c>
      <c r="AU281" s="231" t="s">
        <v>142</v>
      </c>
      <c r="AY281" s="17" t="s">
        <v>135</v>
      </c>
      <c r="BE281" s="232">
        <f>IF(N281="základná",J281,0)</f>
        <v>0</v>
      </c>
      <c r="BF281" s="232">
        <f>IF(N281="znížená",J281,0)</f>
        <v>0</v>
      </c>
      <c r="BG281" s="232">
        <f>IF(N281="zákl. prenesená",J281,0)</f>
        <v>0</v>
      </c>
      <c r="BH281" s="232">
        <f>IF(N281="zníž. prenesená",J281,0)</f>
        <v>0</v>
      </c>
      <c r="BI281" s="232">
        <f>IF(N281="nulová",J281,0)</f>
        <v>0</v>
      </c>
      <c r="BJ281" s="17" t="s">
        <v>142</v>
      </c>
      <c r="BK281" s="232">
        <f>ROUND(I281*H281,2)</f>
        <v>0</v>
      </c>
      <c r="BL281" s="17" t="s">
        <v>208</v>
      </c>
      <c r="BM281" s="231" t="s">
        <v>543</v>
      </c>
    </row>
    <row r="282" s="13" customFormat="1">
      <c r="A282" s="13"/>
      <c r="B282" s="233"/>
      <c r="C282" s="234"/>
      <c r="D282" s="235" t="s">
        <v>144</v>
      </c>
      <c r="E282" s="236" t="s">
        <v>1</v>
      </c>
      <c r="F282" s="237" t="s">
        <v>225</v>
      </c>
      <c r="G282" s="234"/>
      <c r="H282" s="238">
        <v>69.801000000000002</v>
      </c>
      <c r="I282" s="239"/>
      <c r="J282" s="234"/>
      <c r="K282" s="234"/>
      <c r="L282" s="240"/>
      <c r="M282" s="241"/>
      <c r="N282" s="242"/>
      <c r="O282" s="242"/>
      <c r="P282" s="242"/>
      <c r="Q282" s="242"/>
      <c r="R282" s="242"/>
      <c r="S282" s="242"/>
      <c r="T282" s="24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4" t="s">
        <v>144</v>
      </c>
      <c r="AU282" s="244" t="s">
        <v>142</v>
      </c>
      <c r="AV282" s="13" t="s">
        <v>142</v>
      </c>
      <c r="AW282" s="13" t="s">
        <v>31</v>
      </c>
      <c r="AX282" s="13" t="s">
        <v>80</v>
      </c>
      <c r="AY282" s="244" t="s">
        <v>135</v>
      </c>
    </row>
    <row r="283" s="2" customFormat="1" ht="37.8" customHeight="1">
      <c r="A283" s="38"/>
      <c r="B283" s="39"/>
      <c r="C283" s="219" t="s">
        <v>544</v>
      </c>
      <c r="D283" s="219" t="s">
        <v>137</v>
      </c>
      <c r="E283" s="220" t="s">
        <v>545</v>
      </c>
      <c r="F283" s="221" t="s">
        <v>546</v>
      </c>
      <c r="G283" s="222" t="s">
        <v>84</v>
      </c>
      <c r="H283" s="223">
        <v>244.62200000000001</v>
      </c>
      <c r="I283" s="224"/>
      <c r="J283" s="225">
        <f>ROUND(I283*H283,2)</f>
        <v>0</v>
      </c>
      <c r="K283" s="226"/>
      <c r="L283" s="44"/>
      <c r="M283" s="227" t="s">
        <v>1</v>
      </c>
      <c r="N283" s="228" t="s">
        <v>41</v>
      </c>
      <c r="O283" s="92"/>
      <c r="P283" s="229">
        <f>O283*H283</f>
        <v>0</v>
      </c>
      <c r="Q283" s="229">
        <v>0.00040000000000000002</v>
      </c>
      <c r="R283" s="229">
        <f>Q283*H283</f>
        <v>0.097848800000000014</v>
      </c>
      <c r="S283" s="229">
        <v>0</v>
      </c>
      <c r="T283" s="230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31" t="s">
        <v>208</v>
      </c>
      <c r="AT283" s="231" t="s">
        <v>137</v>
      </c>
      <c r="AU283" s="231" t="s">
        <v>142</v>
      </c>
      <c r="AY283" s="17" t="s">
        <v>135</v>
      </c>
      <c r="BE283" s="232">
        <f>IF(N283="základná",J283,0)</f>
        <v>0</v>
      </c>
      <c r="BF283" s="232">
        <f>IF(N283="znížená",J283,0)</f>
        <v>0</v>
      </c>
      <c r="BG283" s="232">
        <f>IF(N283="zákl. prenesená",J283,0)</f>
        <v>0</v>
      </c>
      <c r="BH283" s="232">
        <f>IF(N283="zníž. prenesená",J283,0)</f>
        <v>0</v>
      </c>
      <c r="BI283" s="232">
        <f>IF(N283="nulová",J283,0)</f>
        <v>0</v>
      </c>
      <c r="BJ283" s="17" t="s">
        <v>142</v>
      </c>
      <c r="BK283" s="232">
        <f>ROUND(I283*H283,2)</f>
        <v>0</v>
      </c>
      <c r="BL283" s="17" t="s">
        <v>208</v>
      </c>
      <c r="BM283" s="231" t="s">
        <v>547</v>
      </c>
    </row>
    <row r="284" s="13" customFormat="1">
      <c r="A284" s="13"/>
      <c r="B284" s="233"/>
      <c r="C284" s="234"/>
      <c r="D284" s="235" t="s">
        <v>144</v>
      </c>
      <c r="E284" s="236" t="s">
        <v>1</v>
      </c>
      <c r="F284" s="237" t="s">
        <v>166</v>
      </c>
      <c r="G284" s="234"/>
      <c r="H284" s="238">
        <v>244.62200000000001</v>
      </c>
      <c r="I284" s="239"/>
      <c r="J284" s="234"/>
      <c r="K284" s="234"/>
      <c r="L284" s="240"/>
      <c r="M284" s="241"/>
      <c r="N284" s="242"/>
      <c r="O284" s="242"/>
      <c r="P284" s="242"/>
      <c r="Q284" s="242"/>
      <c r="R284" s="242"/>
      <c r="S284" s="242"/>
      <c r="T284" s="24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4" t="s">
        <v>144</v>
      </c>
      <c r="AU284" s="244" t="s">
        <v>142</v>
      </c>
      <c r="AV284" s="13" t="s">
        <v>142</v>
      </c>
      <c r="AW284" s="13" t="s">
        <v>31</v>
      </c>
      <c r="AX284" s="13" t="s">
        <v>80</v>
      </c>
      <c r="AY284" s="244" t="s">
        <v>135</v>
      </c>
    </row>
    <row r="285" s="2" customFormat="1" ht="21.75" customHeight="1">
      <c r="A285" s="38"/>
      <c r="B285" s="39"/>
      <c r="C285" s="219" t="s">
        <v>548</v>
      </c>
      <c r="D285" s="219" t="s">
        <v>137</v>
      </c>
      <c r="E285" s="220" t="s">
        <v>549</v>
      </c>
      <c r="F285" s="221" t="s">
        <v>550</v>
      </c>
      <c r="G285" s="222" t="s">
        <v>84</v>
      </c>
      <c r="H285" s="223">
        <v>174.821</v>
      </c>
      <c r="I285" s="224"/>
      <c r="J285" s="225">
        <f>ROUND(I285*H285,2)</f>
        <v>0</v>
      </c>
      <c r="K285" s="226"/>
      <c r="L285" s="44"/>
      <c r="M285" s="227" t="s">
        <v>1</v>
      </c>
      <c r="N285" s="228" t="s">
        <v>41</v>
      </c>
      <c r="O285" s="92"/>
      <c r="P285" s="229">
        <f>O285*H285</f>
        <v>0</v>
      </c>
      <c r="Q285" s="229">
        <v>0.00331</v>
      </c>
      <c r="R285" s="229">
        <f>Q285*H285</f>
        <v>0.57865750999999999</v>
      </c>
      <c r="S285" s="229">
        <v>0</v>
      </c>
      <c r="T285" s="230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31" t="s">
        <v>208</v>
      </c>
      <c r="AT285" s="231" t="s">
        <v>137</v>
      </c>
      <c r="AU285" s="231" t="s">
        <v>142</v>
      </c>
      <c r="AY285" s="17" t="s">
        <v>135</v>
      </c>
      <c r="BE285" s="232">
        <f>IF(N285="základná",J285,0)</f>
        <v>0</v>
      </c>
      <c r="BF285" s="232">
        <f>IF(N285="znížená",J285,0)</f>
        <v>0</v>
      </c>
      <c r="BG285" s="232">
        <f>IF(N285="zákl. prenesená",J285,0)</f>
        <v>0</v>
      </c>
      <c r="BH285" s="232">
        <f>IF(N285="zníž. prenesená",J285,0)</f>
        <v>0</v>
      </c>
      <c r="BI285" s="232">
        <f>IF(N285="nulová",J285,0)</f>
        <v>0</v>
      </c>
      <c r="BJ285" s="17" t="s">
        <v>142</v>
      </c>
      <c r="BK285" s="232">
        <f>ROUND(I285*H285,2)</f>
        <v>0</v>
      </c>
      <c r="BL285" s="17" t="s">
        <v>208</v>
      </c>
      <c r="BM285" s="231" t="s">
        <v>551</v>
      </c>
    </row>
    <row r="286" s="13" customFormat="1">
      <c r="A286" s="13"/>
      <c r="B286" s="233"/>
      <c r="C286" s="234"/>
      <c r="D286" s="235" t="s">
        <v>144</v>
      </c>
      <c r="E286" s="236" t="s">
        <v>1</v>
      </c>
      <c r="F286" s="237" t="s">
        <v>87</v>
      </c>
      <c r="G286" s="234"/>
      <c r="H286" s="238">
        <v>174.821</v>
      </c>
      <c r="I286" s="239"/>
      <c r="J286" s="234"/>
      <c r="K286" s="234"/>
      <c r="L286" s="240"/>
      <c r="M286" s="241"/>
      <c r="N286" s="242"/>
      <c r="O286" s="242"/>
      <c r="P286" s="242"/>
      <c r="Q286" s="242"/>
      <c r="R286" s="242"/>
      <c r="S286" s="242"/>
      <c r="T286" s="24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4" t="s">
        <v>144</v>
      </c>
      <c r="AU286" s="244" t="s">
        <v>142</v>
      </c>
      <c r="AV286" s="13" t="s">
        <v>142</v>
      </c>
      <c r="AW286" s="13" t="s">
        <v>31</v>
      </c>
      <c r="AX286" s="13" t="s">
        <v>80</v>
      </c>
      <c r="AY286" s="244" t="s">
        <v>135</v>
      </c>
    </row>
    <row r="287" s="2" customFormat="1" ht="21.75" customHeight="1">
      <c r="A287" s="38"/>
      <c r="B287" s="39"/>
      <c r="C287" s="219" t="s">
        <v>552</v>
      </c>
      <c r="D287" s="219" t="s">
        <v>137</v>
      </c>
      <c r="E287" s="220" t="s">
        <v>553</v>
      </c>
      <c r="F287" s="221" t="s">
        <v>554</v>
      </c>
      <c r="G287" s="222" t="s">
        <v>84</v>
      </c>
      <c r="H287" s="223">
        <v>69.801000000000002</v>
      </c>
      <c r="I287" s="224"/>
      <c r="J287" s="225">
        <f>ROUND(I287*H287,2)</f>
        <v>0</v>
      </c>
      <c r="K287" s="226"/>
      <c r="L287" s="44"/>
      <c r="M287" s="227" t="s">
        <v>1</v>
      </c>
      <c r="N287" s="228" t="s">
        <v>41</v>
      </c>
      <c r="O287" s="92"/>
      <c r="P287" s="229">
        <f>O287*H287</f>
        <v>0</v>
      </c>
      <c r="Q287" s="229">
        <v>0.00331</v>
      </c>
      <c r="R287" s="229">
        <f>Q287*H287</f>
        <v>0.23104131</v>
      </c>
      <c r="S287" s="229">
        <v>0</v>
      </c>
      <c r="T287" s="230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31" t="s">
        <v>208</v>
      </c>
      <c r="AT287" s="231" t="s">
        <v>137</v>
      </c>
      <c r="AU287" s="231" t="s">
        <v>142</v>
      </c>
      <c r="AY287" s="17" t="s">
        <v>135</v>
      </c>
      <c r="BE287" s="232">
        <f>IF(N287="základná",J287,0)</f>
        <v>0</v>
      </c>
      <c r="BF287" s="232">
        <f>IF(N287="znížená",J287,0)</f>
        <v>0</v>
      </c>
      <c r="BG287" s="232">
        <f>IF(N287="zákl. prenesená",J287,0)</f>
        <v>0</v>
      </c>
      <c r="BH287" s="232">
        <f>IF(N287="zníž. prenesená",J287,0)</f>
        <v>0</v>
      </c>
      <c r="BI287" s="232">
        <f>IF(N287="nulová",J287,0)</f>
        <v>0</v>
      </c>
      <c r="BJ287" s="17" t="s">
        <v>142</v>
      </c>
      <c r="BK287" s="232">
        <f>ROUND(I287*H287,2)</f>
        <v>0</v>
      </c>
      <c r="BL287" s="17" t="s">
        <v>208</v>
      </c>
      <c r="BM287" s="231" t="s">
        <v>555</v>
      </c>
    </row>
    <row r="288" s="13" customFormat="1">
      <c r="A288" s="13"/>
      <c r="B288" s="233"/>
      <c r="C288" s="234"/>
      <c r="D288" s="235" t="s">
        <v>144</v>
      </c>
      <c r="E288" s="236" t="s">
        <v>1</v>
      </c>
      <c r="F288" s="237" t="s">
        <v>94</v>
      </c>
      <c r="G288" s="234"/>
      <c r="H288" s="238">
        <v>69.801000000000002</v>
      </c>
      <c r="I288" s="239"/>
      <c r="J288" s="234"/>
      <c r="K288" s="234"/>
      <c r="L288" s="240"/>
      <c r="M288" s="241"/>
      <c r="N288" s="242"/>
      <c r="O288" s="242"/>
      <c r="P288" s="242"/>
      <c r="Q288" s="242"/>
      <c r="R288" s="242"/>
      <c r="S288" s="242"/>
      <c r="T288" s="24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4" t="s">
        <v>144</v>
      </c>
      <c r="AU288" s="244" t="s">
        <v>142</v>
      </c>
      <c r="AV288" s="13" t="s">
        <v>142</v>
      </c>
      <c r="AW288" s="13" t="s">
        <v>31</v>
      </c>
      <c r="AX288" s="13" t="s">
        <v>80</v>
      </c>
      <c r="AY288" s="244" t="s">
        <v>135</v>
      </c>
    </row>
    <row r="289" s="12" customFormat="1" ht="25.92" customHeight="1">
      <c r="A289" s="12"/>
      <c r="B289" s="203"/>
      <c r="C289" s="204"/>
      <c r="D289" s="205" t="s">
        <v>74</v>
      </c>
      <c r="E289" s="206" t="s">
        <v>180</v>
      </c>
      <c r="F289" s="206" t="s">
        <v>556</v>
      </c>
      <c r="G289" s="204"/>
      <c r="H289" s="204"/>
      <c r="I289" s="207"/>
      <c r="J289" s="208">
        <f>BK289</f>
        <v>0</v>
      </c>
      <c r="K289" s="204"/>
      <c r="L289" s="209"/>
      <c r="M289" s="210"/>
      <c r="N289" s="211"/>
      <c r="O289" s="211"/>
      <c r="P289" s="212">
        <f>P290+P295</f>
        <v>0</v>
      </c>
      <c r="Q289" s="211"/>
      <c r="R289" s="212">
        <f>R290+R295</f>
        <v>0</v>
      </c>
      <c r="S289" s="211"/>
      <c r="T289" s="213">
        <f>T290+T295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14" t="s">
        <v>86</v>
      </c>
      <c r="AT289" s="215" t="s">
        <v>74</v>
      </c>
      <c r="AU289" s="215" t="s">
        <v>75</v>
      </c>
      <c r="AY289" s="214" t="s">
        <v>135</v>
      </c>
      <c r="BK289" s="216">
        <f>BK290+BK295</f>
        <v>0</v>
      </c>
    </row>
    <row r="290" s="12" customFormat="1" ht="22.8" customHeight="1">
      <c r="A290" s="12"/>
      <c r="B290" s="203"/>
      <c r="C290" s="204"/>
      <c r="D290" s="205" t="s">
        <v>74</v>
      </c>
      <c r="E290" s="217" t="s">
        <v>557</v>
      </c>
      <c r="F290" s="217" t="s">
        <v>558</v>
      </c>
      <c r="G290" s="204"/>
      <c r="H290" s="204"/>
      <c r="I290" s="207"/>
      <c r="J290" s="218">
        <f>BK290</f>
        <v>0</v>
      </c>
      <c r="K290" s="204"/>
      <c r="L290" s="209"/>
      <c r="M290" s="210"/>
      <c r="N290" s="211"/>
      <c r="O290" s="211"/>
      <c r="P290" s="212">
        <f>SUM(P291:P294)</f>
        <v>0</v>
      </c>
      <c r="Q290" s="211"/>
      <c r="R290" s="212">
        <f>SUM(R291:R294)</f>
        <v>0</v>
      </c>
      <c r="S290" s="211"/>
      <c r="T290" s="213">
        <f>SUM(T291:T294)</f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14" t="s">
        <v>86</v>
      </c>
      <c r="AT290" s="215" t="s">
        <v>74</v>
      </c>
      <c r="AU290" s="215" t="s">
        <v>80</v>
      </c>
      <c r="AY290" s="214" t="s">
        <v>135</v>
      </c>
      <c r="BK290" s="216">
        <f>SUM(BK291:BK294)</f>
        <v>0</v>
      </c>
    </row>
    <row r="291" s="2" customFormat="1" ht="16.5" customHeight="1">
      <c r="A291" s="38"/>
      <c r="B291" s="39"/>
      <c r="C291" s="219" t="s">
        <v>559</v>
      </c>
      <c r="D291" s="219" t="s">
        <v>137</v>
      </c>
      <c r="E291" s="220" t="s">
        <v>560</v>
      </c>
      <c r="F291" s="221" t="s">
        <v>561</v>
      </c>
      <c r="G291" s="222" t="s">
        <v>140</v>
      </c>
      <c r="H291" s="223">
        <v>1</v>
      </c>
      <c r="I291" s="224"/>
      <c r="J291" s="225">
        <f>ROUND(I291*H291,2)</f>
        <v>0</v>
      </c>
      <c r="K291" s="226"/>
      <c r="L291" s="44"/>
      <c r="M291" s="227" t="s">
        <v>1</v>
      </c>
      <c r="N291" s="228" t="s">
        <v>41</v>
      </c>
      <c r="O291" s="92"/>
      <c r="P291" s="229">
        <f>O291*H291</f>
        <v>0</v>
      </c>
      <c r="Q291" s="229">
        <v>0</v>
      </c>
      <c r="R291" s="229">
        <f>Q291*H291</f>
        <v>0</v>
      </c>
      <c r="S291" s="229">
        <v>0</v>
      </c>
      <c r="T291" s="230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31" t="s">
        <v>423</v>
      </c>
      <c r="AT291" s="231" t="s">
        <v>137</v>
      </c>
      <c r="AU291" s="231" t="s">
        <v>142</v>
      </c>
      <c r="AY291" s="17" t="s">
        <v>135</v>
      </c>
      <c r="BE291" s="232">
        <f>IF(N291="základná",J291,0)</f>
        <v>0</v>
      </c>
      <c r="BF291" s="232">
        <f>IF(N291="znížená",J291,0)</f>
        <v>0</v>
      </c>
      <c r="BG291" s="232">
        <f>IF(N291="zákl. prenesená",J291,0)</f>
        <v>0</v>
      </c>
      <c r="BH291" s="232">
        <f>IF(N291="zníž. prenesená",J291,0)</f>
        <v>0</v>
      </c>
      <c r="BI291" s="232">
        <f>IF(N291="nulová",J291,0)</f>
        <v>0</v>
      </c>
      <c r="BJ291" s="17" t="s">
        <v>142</v>
      </c>
      <c r="BK291" s="232">
        <f>ROUND(I291*H291,2)</f>
        <v>0</v>
      </c>
      <c r="BL291" s="17" t="s">
        <v>423</v>
      </c>
      <c r="BM291" s="231" t="s">
        <v>562</v>
      </c>
    </row>
    <row r="292" s="2" customFormat="1" ht="16.5" customHeight="1">
      <c r="A292" s="38"/>
      <c r="B292" s="39"/>
      <c r="C292" s="219" t="s">
        <v>563</v>
      </c>
      <c r="D292" s="219" t="s">
        <v>137</v>
      </c>
      <c r="E292" s="220" t="s">
        <v>564</v>
      </c>
      <c r="F292" s="221" t="s">
        <v>565</v>
      </c>
      <c r="G292" s="222" t="s">
        <v>140</v>
      </c>
      <c r="H292" s="223">
        <v>1</v>
      </c>
      <c r="I292" s="224"/>
      <c r="J292" s="225">
        <f>ROUND(I292*H292,2)</f>
        <v>0</v>
      </c>
      <c r="K292" s="226"/>
      <c r="L292" s="44"/>
      <c r="M292" s="227" t="s">
        <v>1</v>
      </c>
      <c r="N292" s="228" t="s">
        <v>41</v>
      </c>
      <c r="O292" s="92"/>
      <c r="P292" s="229">
        <f>O292*H292</f>
        <v>0</v>
      </c>
      <c r="Q292" s="229">
        <v>0</v>
      </c>
      <c r="R292" s="229">
        <f>Q292*H292</f>
        <v>0</v>
      </c>
      <c r="S292" s="229">
        <v>0</v>
      </c>
      <c r="T292" s="230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31" t="s">
        <v>423</v>
      </c>
      <c r="AT292" s="231" t="s">
        <v>137</v>
      </c>
      <c r="AU292" s="231" t="s">
        <v>142</v>
      </c>
      <c r="AY292" s="17" t="s">
        <v>135</v>
      </c>
      <c r="BE292" s="232">
        <f>IF(N292="základná",J292,0)</f>
        <v>0</v>
      </c>
      <c r="BF292" s="232">
        <f>IF(N292="znížená",J292,0)</f>
        <v>0</v>
      </c>
      <c r="BG292" s="232">
        <f>IF(N292="zákl. prenesená",J292,0)</f>
        <v>0</v>
      </c>
      <c r="BH292" s="232">
        <f>IF(N292="zníž. prenesená",J292,0)</f>
        <v>0</v>
      </c>
      <c r="BI292" s="232">
        <f>IF(N292="nulová",J292,0)</f>
        <v>0</v>
      </c>
      <c r="BJ292" s="17" t="s">
        <v>142</v>
      </c>
      <c r="BK292" s="232">
        <f>ROUND(I292*H292,2)</f>
        <v>0</v>
      </c>
      <c r="BL292" s="17" t="s">
        <v>423</v>
      </c>
      <c r="BM292" s="231" t="s">
        <v>566</v>
      </c>
    </row>
    <row r="293" s="2" customFormat="1" ht="33" customHeight="1">
      <c r="A293" s="38"/>
      <c r="B293" s="39"/>
      <c r="C293" s="219" t="s">
        <v>567</v>
      </c>
      <c r="D293" s="219" t="s">
        <v>137</v>
      </c>
      <c r="E293" s="220" t="s">
        <v>568</v>
      </c>
      <c r="F293" s="221" t="s">
        <v>569</v>
      </c>
      <c r="G293" s="222" t="s">
        <v>140</v>
      </c>
      <c r="H293" s="223">
        <v>7</v>
      </c>
      <c r="I293" s="224"/>
      <c r="J293" s="225">
        <f>ROUND(I293*H293,2)</f>
        <v>0</v>
      </c>
      <c r="K293" s="226"/>
      <c r="L293" s="44"/>
      <c r="M293" s="227" t="s">
        <v>1</v>
      </c>
      <c r="N293" s="228" t="s">
        <v>41</v>
      </c>
      <c r="O293" s="92"/>
      <c r="P293" s="229">
        <f>O293*H293</f>
        <v>0</v>
      </c>
      <c r="Q293" s="229">
        <v>0</v>
      </c>
      <c r="R293" s="229">
        <f>Q293*H293</f>
        <v>0</v>
      </c>
      <c r="S293" s="229">
        <v>0</v>
      </c>
      <c r="T293" s="230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31" t="s">
        <v>423</v>
      </c>
      <c r="AT293" s="231" t="s">
        <v>137</v>
      </c>
      <c r="AU293" s="231" t="s">
        <v>142</v>
      </c>
      <c r="AY293" s="17" t="s">
        <v>135</v>
      </c>
      <c r="BE293" s="232">
        <f>IF(N293="základná",J293,0)</f>
        <v>0</v>
      </c>
      <c r="BF293" s="232">
        <f>IF(N293="znížená",J293,0)</f>
        <v>0</v>
      </c>
      <c r="BG293" s="232">
        <f>IF(N293="zákl. prenesená",J293,0)</f>
        <v>0</v>
      </c>
      <c r="BH293" s="232">
        <f>IF(N293="zníž. prenesená",J293,0)</f>
        <v>0</v>
      </c>
      <c r="BI293" s="232">
        <f>IF(N293="nulová",J293,0)</f>
        <v>0</v>
      </c>
      <c r="BJ293" s="17" t="s">
        <v>142</v>
      </c>
      <c r="BK293" s="232">
        <f>ROUND(I293*H293,2)</f>
        <v>0</v>
      </c>
      <c r="BL293" s="17" t="s">
        <v>423</v>
      </c>
      <c r="BM293" s="231" t="s">
        <v>570</v>
      </c>
    </row>
    <row r="294" s="2" customFormat="1" ht="33" customHeight="1">
      <c r="A294" s="38"/>
      <c r="B294" s="39"/>
      <c r="C294" s="219" t="s">
        <v>571</v>
      </c>
      <c r="D294" s="219" t="s">
        <v>137</v>
      </c>
      <c r="E294" s="220" t="s">
        <v>572</v>
      </c>
      <c r="F294" s="221" t="s">
        <v>573</v>
      </c>
      <c r="G294" s="222" t="s">
        <v>574</v>
      </c>
      <c r="H294" s="277"/>
      <c r="I294" s="224"/>
      <c r="J294" s="225">
        <f>ROUND(I294*H294,2)</f>
        <v>0</v>
      </c>
      <c r="K294" s="226"/>
      <c r="L294" s="44"/>
      <c r="M294" s="227" t="s">
        <v>1</v>
      </c>
      <c r="N294" s="228" t="s">
        <v>41</v>
      </c>
      <c r="O294" s="92"/>
      <c r="P294" s="229">
        <f>O294*H294</f>
        <v>0</v>
      </c>
      <c r="Q294" s="229">
        <v>0</v>
      </c>
      <c r="R294" s="229">
        <f>Q294*H294</f>
        <v>0</v>
      </c>
      <c r="S294" s="229">
        <v>0</v>
      </c>
      <c r="T294" s="230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31" t="s">
        <v>423</v>
      </c>
      <c r="AT294" s="231" t="s">
        <v>137</v>
      </c>
      <c r="AU294" s="231" t="s">
        <v>142</v>
      </c>
      <c r="AY294" s="17" t="s">
        <v>135</v>
      </c>
      <c r="BE294" s="232">
        <f>IF(N294="základná",J294,0)</f>
        <v>0</v>
      </c>
      <c r="BF294" s="232">
        <f>IF(N294="znížená",J294,0)</f>
        <v>0</v>
      </c>
      <c r="BG294" s="232">
        <f>IF(N294="zákl. prenesená",J294,0)</f>
        <v>0</v>
      </c>
      <c r="BH294" s="232">
        <f>IF(N294="zníž. prenesená",J294,0)</f>
        <v>0</v>
      </c>
      <c r="BI294" s="232">
        <f>IF(N294="nulová",J294,0)</f>
        <v>0</v>
      </c>
      <c r="BJ294" s="17" t="s">
        <v>142</v>
      </c>
      <c r="BK294" s="232">
        <f>ROUND(I294*H294,2)</f>
        <v>0</v>
      </c>
      <c r="BL294" s="17" t="s">
        <v>423</v>
      </c>
      <c r="BM294" s="231" t="s">
        <v>575</v>
      </c>
    </row>
    <row r="295" s="12" customFormat="1" ht="22.8" customHeight="1">
      <c r="A295" s="12"/>
      <c r="B295" s="203"/>
      <c r="C295" s="204"/>
      <c r="D295" s="205" t="s">
        <v>74</v>
      </c>
      <c r="E295" s="217" t="s">
        <v>576</v>
      </c>
      <c r="F295" s="217" t="s">
        <v>577</v>
      </c>
      <c r="G295" s="204"/>
      <c r="H295" s="204"/>
      <c r="I295" s="207"/>
      <c r="J295" s="218">
        <f>BK295</f>
        <v>0</v>
      </c>
      <c r="K295" s="204"/>
      <c r="L295" s="209"/>
      <c r="M295" s="210"/>
      <c r="N295" s="211"/>
      <c r="O295" s="211"/>
      <c r="P295" s="212">
        <f>P296</f>
        <v>0</v>
      </c>
      <c r="Q295" s="211"/>
      <c r="R295" s="212">
        <f>R296</f>
        <v>0</v>
      </c>
      <c r="S295" s="211"/>
      <c r="T295" s="213">
        <f>T296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14" t="s">
        <v>86</v>
      </c>
      <c r="AT295" s="215" t="s">
        <v>74</v>
      </c>
      <c r="AU295" s="215" t="s">
        <v>80</v>
      </c>
      <c r="AY295" s="214" t="s">
        <v>135</v>
      </c>
      <c r="BK295" s="216">
        <f>BK296</f>
        <v>0</v>
      </c>
    </row>
    <row r="296" s="2" customFormat="1" ht="37.8" customHeight="1">
      <c r="A296" s="38"/>
      <c r="B296" s="39"/>
      <c r="C296" s="219" t="s">
        <v>578</v>
      </c>
      <c r="D296" s="219" t="s">
        <v>137</v>
      </c>
      <c r="E296" s="220" t="s">
        <v>579</v>
      </c>
      <c r="F296" s="221" t="s">
        <v>580</v>
      </c>
      <c r="G296" s="222" t="s">
        <v>140</v>
      </c>
      <c r="H296" s="223">
        <v>1</v>
      </c>
      <c r="I296" s="224"/>
      <c r="J296" s="225">
        <f>ROUND(I296*H296,2)</f>
        <v>0</v>
      </c>
      <c r="K296" s="226"/>
      <c r="L296" s="44"/>
      <c r="M296" s="278" t="s">
        <v>1</v>
      </c>
      <c r="N296" s="279" t="s">
        <v>41</v>
      </c>
      <c r="O296" s="280"/>
      <c r="P296" s="281">
        <f>O296*H296</f>
        <v>0</v>
      </c>
      <c r="Q296" s="281">
        <v>0</v>
      </c>
      <c r="R296" s="281">
        <f>Q296*H296</f>
        <v>0</v>
      </c>
      <c r="S296" s="281">
        <v>0</v>
      </c>
      <c r="T296" s="282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31" t="s">
        <v>423</v>
      </c>
      <c r="AT296" s="231" t="s">
        <v>137</v>
      </c>
      <c r="AU296" s="231" t="s">
        <v>142</v>
      </c>
      <c r="AY296" s="17" t="s">
        <v>135</v>
      </c>
      <c r="BE296" s="232">
        <f>IF(N296="základná",J296,0)</f>
        <v>0</v>
      </c>
      <c r="BF296" s="232">
        <f>IF(N296="znížená",J296,0)</f>
        <v>0</v>
      </c>
      <c r="BG296" s="232">
        <f>IF(N296="zákl. prenesená",J296,0)</f>
        <v>0</v>
      </c>
      <c r="BH296" s="232">
        <f>IF(N296="zníž. prenesená",J296,0)</f>
        <v>0</v>
      </c>
      <c r="BI296" s="232">
        <f>IF(N296="nulová",J296,0)</f>
        <v>0</v>
      </c>
      <c r="BJ296" s="17" t="s">
        <v>142</v>
      </c>
      <c r="BK296" s="232">
        <f>ROUND(I296*H296,2)</f>
        <v>0</v>
      </c>
      <c r="BL296" s="17" t="s">
        <v>423</v>
      </c>
      <c r="BM296" s="231" t="s">
        <v>581</v>
      </c>
    </row>
    <row r="297" s="2" customFormat="1" ht="6.96" customHeight="1">
      <c r="A297" s="38"/>
      <c r="B297" s="67"/>
      <c r="C297" s="68"/>
      <c r="D297" s="68"/>
      <c r="E297" s="68"/>
      <c r="F297" s="68"/>
      <c r="G297" s="68"/>
      <c r="H297" s="68"/>
      <c r="I297" s="68"/>
      <c r="J297" s="68"/>
      <c r="K297" s="68"/>
      <c r="L297" s="44"/>
      <c r="M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</row>
  </sheetData>
  <sheetProtection sheet="1" autoFilter="0" formatColumns="0" formatRows="0" objects="1" scenarios="1" spinCount="100000" saltValue="Mgp0t0ew5ZlWkBZLKwVmKS5BBGNvv72Uo1bWcUcMDDpocZbyrUyTWqkcYW+Km6WjPe2LPbhJnKuAHGZAY5oNLQ==" hashValue="XdimQ4RzjorglS6zO5Iv1XxpH1V00Kc685//aEd8SA3KGCepDwMOi5qySKAuYrK1KlQkrBTuUDVFD1gP7QubzA==" algorithmName="SHA-512" password="CC35"/>
  <autoFilter ref="C127:K296"/>
  <mergeCells count="6">
    <mergeCell ref="E7:H7"/>
    <mergeCell ref="E16:H16"/>
    <mergeCell ref="E25:H25"/>
    <mergeCell ref="E85:H85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25" style="1" customWidth="1"/>
    <col min="4" max="4" width="75.83203" style="1" customWidth="1"/>
    <col min="5" max="5" width="13.33203" style="1" customWidth="1"/>
    <col min="6" max="6" width="20" style="1" customWidth="1"/>
    <col min="7" max="7" width="1.667969" style="1" customWidth="1"/>
    <col min="8" max="8" width="8.332031" style="1" customWidth="1"/>
  </cols>
  <sheetData>
    <row r="1" s="1" customFormat="1" ht="11.28" customHeight="1"/>
    <row r="2" s="1" customFormat="1" ht="36.96" customHeight="1"/>
    <row r="3" s="1" customFormat="1" ht="6.96" customHeight="1">
      <c r="B3" s="133"/>
      <c r="C3" s="134"/>
      <c r="D3" s="134"/>
      <c r="E3" s="134"/>
      <c r="F3" s="134"/>
      <c r="G3" s="134"/>
      <c r="H3" s="20"/>
    </row>
    <row r="4" s="1" customFormat="1" ht="24.96" customHeight="1">
      <c r="B4" s="20"/>
      <c r="C4" s="135" t="s">
        <v>582</v>
      </c>
      <c r="H4" s="20"/>
    </row>
    <row r="5" s="1" customFormat="1" ht="12" customHeight="1">
      <c r="B5" s="20"/>
      <c r="C5" s="283" t="s">
        <v>12</v>
      </c>
      <c r="D5" s="143" t="s">
        <v>13</v>
      </c>
      <c r="E5" s="1"/>
      <c r="F5" s="1"/>
      <c r="H5" s="20"/>
    </row>
    <row r="6" s="1" customFormat="1" ht="36.96" customHeight="1">
      <c r="B6" s="20"/>
      <c r="C6" s="284" t="s">
        <v>15</v>
      </c>
      <c r="D6" s="285" t="s">
        <v>16</v>
      </c>
      <c r="E6" s="1"/>
      <c r="F6" s="1"/>
      <c r="H6" s="20"/>
    </row>
    <row r="7" s="1" customFormat="1" ht="16.5" customHeight="1">
      <c r="B7" s="20"/>
      <c r="C7" s="137" t="s">
        <v>21</v>
      </c>
      <c r="D7" s="140" t="str">
        <f>'Rekapitulácia stavby'!AN8</f>
        <v>2. 6. 2022</v>
      </c>
      <c r="H7" s="20"/>
    </row>
    <row r="8" s="2" customFormat="1" ht="10.8" customHeight="1">
      <c r="A8" s="38"/>
      <c r="B8" s="44"/>
      <c r="C8" s="38"/>
      <c r="D8" s="38"/>
      <c r="E8" s="38"/>
      <c r="F8" s="38"/>
      <c r="G8" s="38"/>
      <c r="H8" s="44"/>
    </row>
    <row r="9" s="11" customFormat="1" ht="29.28" customHeight="1">
      <c r="A9" s="191"/>
      <c r="B9" s="286"/>
      <c r="C9" s="287" t="s">
        <v>56</v>
      </c>
      <c r="D9" s="288" t="s">
        <v>57</v>
      </c>
      <c r="E9" s="288" t="s">
        <v>123</v>
      </c>
      <c r="F9" s="289" t="s">
        <v>583</v>
      </c>
      <c r="G9" s="191"/>
      <c r="H9" s="286"/>
    </row>
    <row r="10" s="2" customFormat="1" ht="26.4" customHeight="1">
      <c r="A10" s="38"/>
      <c r="B10" s="44"/>
      <c r="C10" s="290" t="s">
        <v>13</v>
      </c>
      <c r="D10" s="290" t="s">
        <v>16</v>
      </c>
      <c r="E10" s="38"/>
      <c r="F10" s="38"/>
      <c r="G10" s="38"/>
      <c r="H10" s="44"/>
    </row>
    <row r="11" s="2" customFormat="1" ht="16.8" customHeight="1">
      <c r="A11" s="38"/>
      <c r="B11" s="44"/>
      <c r="C11" s="291" t="s">
        <v>82</v>
      </c>
      <c r="D11" s="292" t="s">
        <v>83</v>
      </c>
      <c r="E11" s="293" t="s">
        <v>84</v>
      </c>
      <c r="F11" s="294">
        <v>5.1500000000000004</v>
      </c>
      <c r="G11" s="38"/>
      <c r="H11" s="44"/>
    </row>
    <row r="12" s="2" customFormat="1" ht="16.8" customHeight="1">
      <c r="A12" s="38"/>
      <c r="B12" s="44"/>
      <c r="C12" s="295" t="s">
        <v>1</v>
      </c>
      <c r="D12" s="295" t="s">
        <v>584</v>
      </c>
      <c r="E12" s="17" t="s">
        <v>1</v>
      </c>
      <c r="F12" s="296">
        <v>3.3999999999999999</v>
      </c>
      <c r="G12" s="38"/>
      <c r="H12" s="44"/>
    </row>
    <row r="13" s="2" customFormat="1" ht="16.8" customHeight="1">
      <c r="A13" s="38"/>
      <c r="B13" s="44"/>
      <c r="C13" s="295" t="s">
        <v>1</v>
      </c>
      <c r="D13" s="295" t="s">
        <v>585</v>
      </c>
      <c r="E13" s="17" t="s">
        <v>1</v>
      </c>
      <c r="F13" s="296">
        <v>1.75</v>
      </c>
      <c r="G13" s="38"/>
      <c r="H13" s="44"/>
    </row>
    <row r="14" s="2" customFormat="1" ht="16.8" customHeight="1">
      <c r="A14" s="38"/>
      <c r="B14" s="44"/>
      <c r="C14" s="295" t="s">
        <v>1</v>
      </c>
      <c r="D14" s="295" t="s">
        <v>525</v>
      </c>
      <c r="E14" s="17" t="s">
        <v>1</v>
      </c>
      <c r="F14" s="296">
        <v>5.1500000000000004</v>
      </c>
      <c r="G14" s="38"/>
      <c r="H14" s="44"/>
    </row>
    <row r="15" s="2" customFormat="1" ht="16.8" customHeight="1">
      <c r="A15" s="38"/>
      <c r="B15" s="44"/>
      <c r="C15" s="297" t="s">
        <v>586</v>
      </c>
      <c r="D15" s="38"/>
      <c r="E15" s="38"/>
      <c r="F15" s="38"/>
      <c r="G15" s="38"/>
      <c r="H15" s="44"/>
    </row>
    <row r="16" s="2" customFormat="1" ht="16.8" customHeight="1">
      <c r="A16" s="38"/>
      <c r="B16" s="44"/>
      <c r="C16" s="295" t="s">
        <v>541</v>
      </c>
      <c r="D16" s="295" t="s">
        <v>542</v>
      </c>
      <c r="E16" s="17" t="s">
        <v>84</v>
      </c>
      <c r="F16" s="296">
        <v>69.801000000000002</v>
      </c>
      <c r="G16" s="38"/>
      <c r="H16" s="44"/>
    </row>
    <row r="17" s="2" customFormat="1" ht="16.8" customHeight="1">
      <c r="A17" s="38"/>
      <c r="B17" s="44"/>
      <c r="C17" s="295" t="s">
        <v>222</v>
      </c>
      <c r="D17" s="295" t="s">
        <v>223</v>
      </c>
      <c r="E17" s="17" t="s">
        <v>84</v>
      </c>
      <c r="F17" s="296">
        <v>69.801000000000002</v>
      </c>
      <c r="G17" s="38"/>
      <c r="H17" s="44"/>
    </row>
    <row r="18" s="2" customFormat="1" ht="16.8" customHeight="1">
      <c r="A18" s="38"/>
      <c r="B18" s="44"/>
      <c r="C18" s="291" t="s">
        <v>91</v>
      </c>
      <c r="D18" s="292" t="s">
        <v>92</v>
      </c>
      <c r="E18" s="293" t="s">
        <v>84</v>
      </c>
      <c r="F18" s="294">
        <v>64.650999999999996</v>
      </c>
      <c r="G18" s="38"/>
      <c r="H18" s="44"/>
    </row>
    <row r="19" s="2" customFormat="1" ht="16.8" customHeight="1">
      <c r="A19" s="38"/>
      <c r="B19" s="44"/>
      <c r="C19" s="295" t="s">
        <v>1</v>
      </c>
      <c r="D19" s="295" t="s">
        <v>587</v>
      </c>
      <c r="E19" s="17" t="s">
        <v>1</v>
      </c>
      <c r="F19" s="296">
        <v>13.6</v>
      </c>
      <c r="G19" s="38"/>
      <c r="H19" s="44"/>
    </row>
    <row r="20" s="2" customFormat="1" ht="16.8" customHeight="1">
      <c r="A20" s="38"/>
      <c r="B20" s="44"/>
      <c r="C20" s="295" t="s">
        <v>1</v>
      </c>
      <c r="D20" s="295" t="s">
        <v>588</v>
      </c>
      <c r="E20" s="17" t="s">
        <v>1</v>
      </c>
      <c r="F20" s="296">
        <v>9.1760000000000002</v>
      </c>
      <c r="G20" s="38"/>
      <c r="H20" s="44"/>
    </row>
    <row r="21" s="2" customFormat="1" ht="16.8" customHeight="1">
      <c r="A21" s="38"/>
      <c r="B21" s="44"/>
      <c r="C21" s="295" t="s">
        <v>1</v>
      </c>
      <c r="D21" s="295" t="s">
        <v>589</v>
      </c>
      <c r="E21" s="17" t="s">
        <v>1</v>
      </c>
      <c r="F21" s="296">
        <v>13.875</v>
      </c>
      <c r="G21" s="38"/>
      <c r="H21" s="44"/>
    </row>
    <row r="22" s="2" customFormat="1" ht="16.8" customHeight="1">
      <c r="A22" s="38"/>
      <c r="B22" s="44"/>
      <c r="C22" s="295" t="s">
        <v>1</v>
      </c>
      <c r="D22" s="295" t="s">
        <v>590</v>
      </c>
      <c r="E22" s="17" t="s">
        <v>1</v>
      </c>
      <c r="F22" s="296">
        <v>28</v>
      </c>
      <c r="G22" s="38"/>
      <c r="H22" s="44"/>
    </row>
    <row r="23" s="2" customFormat="1" ht="16.8" customHeight="1">
      <c r="A23" s="38"/>
      <c r="B23" s="44"/>
      <c r="C23" s="295" t="s">
        <v>1</v>
      </c>
      <c r="D23" s="295" t="s">
        <v>525</v>
      </c>
      <c r="E23" s="17" t="s">
        <v>1</v>
      </c>
      <c r="F23" s="296">
        <v>64.650999999999996</v>
      </c>
      <c r="G23" s="38"/>
      <c r="H23" s="44"/>
    </row>
    <row r="24" s="2" customFormat="1" ht="16.8" customHeight="1">
      <c r="A24" s="38"/>
      <c r="B24" s="44"/>
      <c r="C24" s="297" t="s">
        <v>586</v>
      </c>
      <c r="D24" s="38"/>
      <c r="E24" s="38"/>
      <c r="F24" s="38"/>
      <c r="G24" s="38"/>
      <c r="H24" s="44"/>
    </row>
    <row r="25" s="2" customFormat="1" ht="16.8" customHeight="1">
      <c r="A25" s="38"/>
      <c r="B25" s="44"/>
      <c r="C25" s="295" t="s">
        <v>176</v>
      </c>
      <c r="D25" s="295" t="s">
        <v>177</v>
      </c>
      <c r="E25" s="17" t="s">
        <v>84</v>
      </c>
      <c r="F25" s="296">
        <v>64.650999999999996</v>
      </c>
      <c r="G25" s="38"/>
      <c r="H25" s="44"/>
    </row>
    <row r="26" s="2" customFormat="1" ht="16.8" customHeight="1">
      <c r="A26" s="38"/>
      <c r="B26" s="44"/>
      <c r="C26" s="295" t="s">
        <v>187</v>
      </c>
      <c r="D26" s="295" t="s">
        <v>188</v>
      </c>
      <c r="E26" s="17" t="s">
        <v>84</v>
      </c>
      <c r="F26" s="296">
        <v>64.650999999999996</v>
      </c>
      <c r="G26" s="38"/>
      <c r="H26" s="44"/>
    </row>
    <row r="27" s="2" customFormat="1">
      <c r="A27" s="38"/>
      <c r="B27" s="44"/>
      <c r="C27" s="295" t="s">
        <v>466</v>
      </c>
      <c r="D27" s="295" t="s">
        <v>467</v>
      </c>
      <c r="E27" s="17" t="s">
        <v>84</v>
      </c>
      <c r="F27" s="296">
        <v>64.650999999999996</v>
      </c>
      <c r="G27" s="38"/>
      <c r="H27" s="44"/>
    </row>
    <row r="28" s="2" customFormat="1" ht="16.8" customHeight="1">
      <c r="A28" s="38"/>
      <c r="B28" s="44"/>
      <c r="C28" s="295" t="s">
        <v>476</v>
      </c>
      <c r="D28" s="295" t="s">
        <v>477</v>
      </c>
      <c r="E28" s="17" t="s">
        <v>84</v>
      </c>
      <c r="F28" s="296">
        <v>64.650999999999996</v>
      </c>
      <c r="G28" s="38"/>
      <c r="H28" s="44"/>
    </row>
    <row r="29" s="2" customFormat="1" ht="16.8" customHeight="1">
      <c r="A29" s="38"/>
      <c r="B29" s="44"/>
      <c r="C29" s="295" t="s">
        <v>485</v>
      </c>
      <c r="D29" s="295" t="s">
        <v>486</v>
      </c>
      <c r="E29" s="17" t="s">
        <v>84</v>
      </c>
      <c r="F29" s="296">
        <v>64.650999999999996</v>
      </c>
      <c r="G29" s="38"/>
      <c r="H29" s="44"/>
    </row>
    <row r="30" s="2" customFormat="1" ht="16.8" customHeight="1">
      <c r="A30" s="38"/>
      <c r="B30" s="44"/>
      <c r="C30" s="295" t="s">
        <v>489</v>
      </c>
      <c r="D30" s="295" t="s">
        <v>490</v>
      </c>
      <c r="E30" s="17" t="s">
        <v>84</v>
      </c>
      <c r="F30" s="296">
        <v>64.650999999999996</v>
      </c>
      <c r="G30" s="38"/>
      <c r="H30" s="44"/>
    </row>
    <row r="31" s="2" customFormat="1" ht="16.8" customHeight="1">
      <c r="A31" s="38"/>
      <c r="B31" s="44"/>
      <c r="C31" s="295" t="s">
        <v>493</v>
      </c>
      <c r="D31" s="295" t="s">
        <v>494</v>
      </c>
      <c r="E31" s="17" t="s">
        <v>84</v>
      </c>
      <c r="F31" s="296">
        <v>64.650999999999996</v>
      </c>
      <c r="G31" s="38"/>
      <c r="H31" s="44"/>
    </row>
    <row r="32" s="2" customFormat="1" ht="16.8" customHeight="1">
      <c r="A32" s="38"/>
      <c r="B32" s="44"/>
      <c r="C32" s="295" t="s">
        <v>497</v>
      </c>
      <c r="D32" s="295" t="s">
        <v>498</v>
      </c>
      <c r="E32" s="17" t="s">
        <v>84</v>
      </c>
      <c r="F32" s="296">
        <v>64.650999999999996</v>
      </c>
      <c r="G32" s="38"/>
      <c r="H32" s="44"/>
    </row>
    <row r="33" s="2" customFormat="1" ht="16.8" customHeight="1">
      <c r="A33" s="38"/>
      <c r="B33" s="44"/>
      <c r="C33" s="295" t="s">
        <v>501</v>
      </c>
      <c r="D33" s="295" t="s">
        <v>502</v>
      </c>
      <c r="E33" s="17" t="s">
        <v>84</v>
      </c>
      <c r="F33" s="296">
        <v>64.650999999999996</v>
      </c>
      <c r="G33" s="38"/>
      <c r="H33" s="44"/>
    </row>
    <row r="34" s="2" customFormat="1" ht="16.8" customHeight="1">
      <c r="A34" s="38"/>
      <c r="B34" s="44"/>
      <c r="C34" s="295" t="s">
        <v>541</v>
      </c>
      <c r="D34" s="295" t="s">
        <v>542</v>
      </c>
      <c r="E34" s="17" t="s">
        <v>84</v>
      </c>
      <c r="F34" s="296">
        <v>69.801000000000002</v>
      </c>
      <c r="G34" s="38"/>
      <c r="H34" s="44"/>
    </row>
    <row r="35" s="2" customFormat="1" ht="16.8" customHeight="1">
      <c r="A35" s="38"/>
      <c r="B35" s="44"/>
      <c r="C35" s="295" t="s">
        <v>222</v>
      </c>
      <c r="D35" s="295" t="s">
        <v>223</v>
      </c>
      <c r="E35" s="17" t="s">
        <v>84</v>
      </c>
      <c r="F35" s="296">
        <v>69.801000000000002</v>
      </c>
      <c r="G35" s="38"/>
      <c r="H35" s="44"/>
    </row>
    <row r="36" s="2" customFormat="1" ht="16.8" customHeight="1">
      <c r="A36" s="38"/>
      <c r="B36" s="44"/>
      <c r="C36" s="295" t="s">
        <v>235</v>
      </c>
      <c r="D36" s="295" t="s">
        <v>236</v>
      </c>
      <c r="E36" s="17" t="s">
        <v>84</v>
      </c>
      <c r="F36" s="296">
        <v>64.650999999999996</v>
      </c>
      <c r="G36" s="38"/>
      <c r="H36" s="44"/>
    </row>
    <row r="37" s="2" customFormat="1">
      <c r="A37" s="38"/>
      <c r="B37" s="44"/>
      <c r="C37" s="295" t="s">
        <v>181</v>
      </c>
      <c r="D37" s="295" t="s">
        <v>182</v>
      </c>
      <c r="E37" s="17" t="s">
        <v>183</v>
      </c>
      <c r="F37" s="296">
        <v>9.6980000000000004</v>
      </c>
      <c r="G37" s="38"/>
      <c r="H37" s="44"/>
    </row>
    <row r="38" s="2" customFormat="1" ht="16.8" customHeight="1">
      <c r="A38" s="38"/>
      <c r="B38" s="44"/>
      <c r="C38" s="291" t="s">
        <v>87</v>
      </c>
      <c r="D38" s="292" t="s">
        <v>88</v>
      </c>
      <c r="E38" s="293" t="s">
        <v>84</v>
      </c>
      <c r="F38" s="294">
        <v>174.821</v>
      </c>
      <c r="G38" s="38"/>
      <c r="H38" s="44"/>
    </row>
    <row r="39" s="2" customFormat="1">
      <c r="A39" s="38"/>
      <c r="B39" s="44"/>
      <c r="C39" s="295" t="s">
        <v>1</v>
      </c>
      <c r="D39" s="295" t="s">
        <v>591</v>
      </c>
      <c r="E39" s="17" t="s">
        <v>1</v>
      </c>
      <c r="F39" s="296">
        <v>9.1600000000000001</v>
      </c>
      <c r="G39" s="38"/>
      <c r="H39" s="44"/>
    </row>
    <row r="40" s="2" customFormat="1">
      <c r="A40" s="38"/>
      <c r="B40" s="44"/>
      <c r="C40" s="295" t="s">
        <v>1</v>
      </c>
      <c r="D40" s="295" t="s">
        <v>592</v>
      </c>
      <c r="E40" s="17" t="s">
        <v>1</v>
      </c>
      <c r="F40" s="296">
        <v>7.0599999999999996</v>
      </c>
      <c r="G40" s="38"/>
      <c r="H40" s="44"/>
    </row>
    <row r="41" s="2" customFormat="1">
      <c r="A41" s="38"/>
      <c r="B41" s="44"/>
      <c r="C41" s="295" t="s">
        <v>1</v>
      </c>
      <c r="D41" s="295" t="s">
        <v>593</v>
      </c>
      <c r="E41" s="17" t="s">
        <v>1</v>
      </c>
      <c r="F41" s="296">
        <v>35.232999999999997</v>
      </c>
      <c r="G41" s="38"/>
      <c r="H41" s="44"/>
    </row>
    <row r="42" s="2" customFormat="1">
      <c r="A42" s="38"/>
      <c r="B42" s="44"/>
      <c r="C42" s="295" t="s">
        <v>1</v>
      </c>
      <c r="D42" s="295" t="s">
        <v>594</v>
      </c>
      <c r="E42" s="17" t="s">
        <v>1</v>
      </c>
      <c r="F42" s="296">
        <v>31.07</v>
      </c>
      <c r="G42" s="38"/>
      <c r="H42" s="44"/>
    </row>
    <row r="43" s="2" customFormat="1">
      <c r="A43" s="38"/>
      <c r="B43" s="44"/>
      <c r="C43" s="295" t="s">
        <v>1</v>
      </c>
      <c r="D43" s="295" t="s">
        <v>595</v>
      </c>
      <c r="E43" s="17" t="s">
        <v>1</v>
      </c>
      <c r="F43" s="296">
        <v>38.536000000000001</v>
      </c>
      <c r="G43" s="38"/>
      <c r="H43" s="44"/>
    </row>
    <row r="44" s="2" customFormat="1">
      <c r="A44" s="38"/>
      <c r="B44" s="44"/>
      <c r="C44" s="295" t="s">
        <v>1</v>
      </c>
      <c r="D44" s="295" t="s">
        <v>596</v>
      </c>
      <c r="E44" s="17" t="s">
        <v>1</v>
      </c>
      <c r="F44" s="296">
        <v>53.762</v>
      </c>
      <c r="G44" s="38"/>
      <c r="H44" s="44"/>
    </row>
    <row r="45" s="2" customFormat="1" ht="16.8" customHeight="1">
      <c r="A45" s="38"/>
      <c r="B45" s="44"/>
      <c r="C45" s="295" t="s">
        <v>1</v>
      </c>
      <c r="D45" s="295" t="s">
        <v>525</v>
      </c>
      <c r="E45" s="17" t="s">
        <v>1</v>
      </c>
      <c r="F45" s="296">
        <v>174.821</v>
      </c>
      <c r="G45" s="38"/>
      <c r="H45" s="44"/>
    </row>
    <row r="46" s="2" customFormat="1" ht="16.8" customHeight="1">
      <c r="A46" s="38"/>
      <c r="B46" s="44"/>
      <c r="C46" s="297" t="s">
        <v>586</v>
      </c>
      <c r="D46" s="38"/>
      <c r="E46" s="38"/>
      <c r="F46" s="38"/>
      <c r="G46" s="38"/>
      <c r="H46" s="44"/>
    </row>
    <row r="47" s="2" customFormat="1">
      <c r="A47" s="38"/>
      <c r="B47" s="44"/>
      <c r="C47" s="295" t="s">
        <v>159</v>
      </c>
      <c r="D47" s="295" t="s">
        <v>160</v>
      </c>
      <c r="E47" s="17" t="s">
        <v>84</v>
      </c>
      <c r="F47" s="296">
        <v>43.704999999999998</v>
      </c>
      <c r="G47" s="38"/>
      <c r="H47" s="44"/>
    </row>
    <row r="48" s="2" customFormat="1" ht="16.8" customHeight="1">
      <c r="A48" s="38"/>
      <c r="B48" s="44"/>
      <c r="C48" s="295" t="s">
        <v>163</v>
      </c>
      <c r="D48" s="295" t="s">
        <v>164</v>
      </c>
      <c r="E48" s="17" t="s">
        <v>84</v>
      </c>
      <c r="F48" s="296">
        <v>244.62200000000001</v>
      </c>
      <c r="G48" s="38"/>
      <c r="H48" s="44"/>
    </row>
    <row r="49" s="2" customFormat="1" ht="16.8" customHeight="1">
      <c r="A49" s="38"/>
      <c r="B49" s="44"/>
      <c r="C49" s="295" t="s">
        <v>511</v>
      </c>
      <c r="D49" s="295" t="s">
        <v>512</v>
      </c>
      <c r="E49" s="17" t="s">
        <v>84</v>
      </c>
      <c r="F49" s="296">
        <v>244.62200000000001</v>
      </c>
      <c r="G49" s="38"/>
      <c r="H49" s="44"/>
    </row>
    <row r="50" s="2" customFormat="1" ht="16.8" customHeight="1">
      <c r="A50" s="38"/>
      <c r="B50" s="44"/>
      <c r="C50" s="295" t="s">
        <v>527</v>
      </c>
      <c r="D50" s="295" t="s">
        <v>528</v>
      </c>
      <c r="E50" s="17" t="s">
        <v>84</v>
      </c>
      <c r="F50" s="296">
        <v>244.62200000000001</v>
      </c>
      <c r="G50" s="38"/>
      <c r="H50" s="44"/>
    </row>
    <row r="51" s="2" customFormat="1" ht="16.8" customHeight="1">
      <c r="A51" s="38"/>
      <c r="B51" s="44"/>
      <c r="C51" s="295" t="s">
        <v>531</v>
      </c>
      <c r="D51" s="295" t="s">
        <v>532</v>
      </c>
      <c r="E51" s="17" t="s">
        <v>84</v>
      </c>
      <c r="F51" s="296">
        <v>244.62200000000001</v>
      </c>
      <c r="G51" s="38"/>
      <c r="H51" s="44"/>
    </row>
    <row r="52" s="2" customFormat="1">
      <c r="A52" s="38"/>
      <c r="B52" s="44"/>
      <c r="C52" s="295" t="s">
        <v>545</v>
      </c>
      <c r="D52" s="295" t="s">
        <v>546</v>
      </c>
      <c r="E52" s="17" t="s">
        <v>84</v>
      </c>
      <c r="F52" s="296">
        <v>244.62200000000001</v>
      </c>
      <c r="G52" s="38"/>
      <c r="H52" s="44"/>
    </row>
    <row r="53" s="2" customFormat="1" ht="16.8" customHeight="1">
      <c r="A53" s="38"/>
      <c r="B53" s="44"/>
      <c r="C53" s="295" t="s">
        <v>549</v>
      </c>
      <c r="D53" s="295" t="s">
        <v>550</v>
      </c>
      <c r="E53" s="17" t="s">
        <v>84</v>
      </c>
      <c r="F53" s="296">
        <v>174.821</v>
      </c>
      <c r="G53" s="38"/>
      <c r="H53" s="44"/>
    </row>
    <row r="54" s="2" customFormat="1" ht="16.8" customHeight="1">
      <c r="A54" s="38"/>
      <c r="B54" s="44"/>
      <c r="C54" s="291" t="s">
        <v>94</v>
      </c>
      <c r="D54" s="292" t="s">
        <v>95</v>
      </c>
      <c r="E54" s="293" t="s">
        <v>84</v>
      </c>
      <c r="F54" s="294">
        <v>69.801000000000002</v>
      </c>
      <c r="G54" s="38"/>
      <c r="H54" s="44"/>
    </row>
    <row r="55" s="2" customFormat="1" ht="16.8" customHeight="1">
      <c r="A55" s="38"/>
      <c r="B55" s="44"/>
      <c r="C55" s="295" t="s">
        <v>1</v>
      </c>
      <c r="D55" s="295" t="s">
        <v>584</v>
      </c>
      <c r="E55" s="17" t="s">
        <v>1</v>
      </c>
      <c r="F55" s="296">
        <v>3.3999999999999999</v>
      </c>
      <c r="G55" s="38"/>
      <c r="H55" s="44"/>
    </row>
    <row r="56" s="2" customFormat="1" ht="16.8" customHeight="1">
      <c r="A56" s="38"/>
      <c r="B56" s="44"/>
      <c r="C56" s="295" t="s">
        <v>1</v>
      </c>
      <c r="D56" s="295" t="s">
        <v>585</v>
      </c>
      <c r="E56" s="17" t="s">
        <v>1</v>
      </c>
      <c r="F56" s="296">
        <v>1.75</v>
      </c>
      <c r="G56" s="38"/>
      <c r="H56" s="44"/>
    </row>
    <row r="57" s="2" customFormat="1" ht="16.8" customHeight="1">
      <c r="A57" s="38"/>
      <c r="B57" s="44"/>
      <c r="C57" s="295" t="s">
        <v>1</v>
      </c>
      <c r="D57" s="295" t="s">
        <v>587</v>
      </c>
      <c r="E57" s="17" t="s">
        <v>1</v>
      </c>
      <c r="F57" s="296">
        <v>13.6</v>
      </c>
      <c r="G57" s="38"/>
      <c r="H57" s="44"/>
    </row>
    <row r="58" s="2" customFormat="1" ht="16.8" customHeight="1">
      <c r="A58" s="38"/>
      <c r="B58" s="44"/>
      <c r="C58" s="295" t="s">
        <v>1</v>
      </c>
      <c r="D58" s="295" t="s">
        <v>588</v>
      </c>
      <c r="E58" s="17" t="s">
        <v>1</v>
      </c>
      <c r="F58" s="296">
        <v>9.1760000000000002</v>
      </c>
      <c r="G58" s="38"/>
      <c r="H58" s="44"/>
    </row>
    <row r="59" s="2" customFormat="1" ht="16.8" customHeight="1">
      <c r="A59" s="38"/>
      <c r="B59" s="44"/>
      <c r="C59" s="295" t="s">
        <v>1</v>
      </c>
      <c r="D59" s="295" t="s">
        <v>589</v>
      </c>
      <c r="E59" s="17" t="s">
        <v>1</v>
      </c>
      <c r="F59" s="296">
        <v>13.875</v>
      </c>
      <c r="G59" s="38"/>
      <c r="H59" s="44"/>
    </row>
    <row r="60" s="2" customFormat="1" ht="16.8" customHeight="1">
      <c r="A60" s="38"/>
      <c r="B60" s="44"/>
      <c r="C60" s="295" t="s">
        <v>1</v>
      </c>
      <c r="D60" s="295" t="s">
        <v>590</v>
      </c>
      <c r="E60" s="17" t="s">
        <v>1</v>
      </c>
      <c r="F60" s="296">
        <v>28</v>
      </c>
      <c r="G60" s="38"/>
      <c r="H60" s="44"/>
    </row>
    <row r="61" s="2" customFormat="1" ht="16.8" customHeight="1">
      <c r="A61" s="38"/>
      <c r="B61" s="44"/>
      <c r="C61" s="295" t="s">
        <v>1</v>
      </c>
      <c r="D61" s="295" t="s">
        <v>525</v>
      </c>
      <c r="E61" s="17" t="s">
        <v>1</v>
      </c>
      <c r="F61" s="296">
        <v>69.801000000000002</v>
      </c>
      <c r="G61" s="38"/>
      <c r="H61" s="44"/>
    </row>
    <row r="62" s="2" customFormat="1" ht="16.8" customHeight="1">
      <c r="A62" s="38"/>
      <c r="B62" s="44"/>
      <c r="C62" s="297" t="s">
        <v>586</v>
      </c>
      <c r="D62" s="38"/>
      <c r="E62" s="38"/>
      <c r="F62" s="38"/>
      <c r="G62" s="38"/>
      <c r="H62" s="44"/>
    </row>
    <row r="63" s="2" customFormat="1">
      <c r="A63" s="38"/>
      <c r="B63" s="44"/>
      <c r="C63" s="295" t="s">
        <v>154</v>
      </c>
      <c r="D63" s="295" t="s">
        <v>155</v>
      </c>
      <c r="E63" s="17" t="s">
        <v>84</v>
      </c>
      <c r="F63" s="296">
        <v>17.449999999999999</v>
      </c>
      <c r="G63" s="38"/>
      <c r="H63" s="44"/>
    </row>
    <row r="64" s="2" customFormat="1" ht="16.8" customHeight="1">
      <c r="A64" s="38"/>
      <c r="B64" s="44"/>
      <c r="C64" s="295" t="s">
        <v>163</v>
      </c>
      <c r="D64" s="295" t="s">
        <v>164</v>
      </c>
      <c r="E64" s="17" t="s">
        <v>84</v>
      </c>
      <c r="F64" s="296">
        <v>244.62200000000001</v>
      </c>
      <c r="G64" s="38"/>
      <c r="H64" s="44"/>
    </row>
    <row r="65" s="2" customFormat="1" ht="16.8" customHeight="1">
      <c r="A65" s="38"/>
      <c r="B65" s="44"/>
      <c r="C65" s="295" t="s">
        <v>511</v>
      </c>
      <c r="D65" s="295" t="s">
        <v>512</v>
      </c>
      <c r="E65" s="17" t="s">
        <v>84</v>
      </c>
      <c r="F65" s="296">
        <v>244.62200000000001</v>
      </c>
      <c r="G65" s="38"/>
      <c r="H65" s="44"/>
    </row>
    <row r="66" s="2" customFormat="1" ht="16.8" customHeight="1">
      <c r="A66" s="38"/>
      <c r="B66" s="44"/>
      <c r="C66" s="295" t="s">
        <v>527</v>
      </c>
      <c r="D66" s="295" t="s">
        <v>528</v>
      </c>
      <c r="E66" s="17" t="s">
        <v>84</v>
      </c>
      <c r="F66" s="296">
        <v>244.62200000000001</v>
      </c>
      <c r="G66" s="38"/>
      <c r="H66" s="44"/>
    </row>
    <row r="67" s="2" customFormat="1" ht="16.8" customHeight="1">
      <c r="A67" s="38"/>
      <c r="B67" s="44"/>
      <c r="C67" s="295" t="s">
        <v>531</v>
      </c>
      <c r="D67" s="295" t="s">
        <v>532</v>
      </c>
      <c r="E67" s="17" t="s">
        <v>84</v>
      </c>
      <c r="F67" s="296">
        <v>244.62200000000001</v>
      </c>
      <c r="G67" s="38"/>
      <c r="H67" s="44"/>
    </row>
    <row r="68" s="2" customFormat="1">
      <c r="A68" s="38"/>
      <c r="B68" s="44"/>
      <c r="C68" s="295" t="s">
        <v>545</v>
      </c>
      <c r="D68" s="295" t="s">
        <v>546</v>
      </c>
      <c r="E68" s="17" t="s">
        <v>84</v>
      </c>
      <c r="F68" s="296">
        <v>244.62200000000001</v>
      </c>
      <c r="G68" s="38"/>
      <c r="H68" s="44"/>
    </row>
    <row r="69" s="2" customFormat="1" ht="16.8" customHeight="1">
      <c r="A69" s="38"/>
      <c r="B69" s="44"/>
      <c r="C69" s="295" t="s">
        <v>553</v>
      </c>
      <c r="D69" s="295" t="s">
        <v>554</v>
      </c>
      <c r="E69" s="17" t="s">
        <v>84</v>
      </c>
      <c r="F69" s="296">
        <v>69.801000000000002</v>
      </c>
      <c r="G69" s="38"/>
      <c r="H69" s="44"/>
    </row>
    <row r="70" s="2" customFormat="1" ht="16.8" customHeight="1">
      <c r="A70" s="38"/>
      <c r="B70" s="44"/>
      <c r="C70" s="291" t="s">
        <v>597</v>
      </c>
      <c r="D70" s="292" t="s">
        <v>598</v>
      </c>
      <c r="E70" s="293" t="s">
        <v>84</v>
      </c>
      <c r="F70" s="294">
        <v>8.1750000000000007</v>
      </c>
      <c r="G70" s="38"/>
      <c r="H70" s="44"/>
    </row>
    <row r="71" s="2" customFormat="1" ht="16.8" customHeight="1">
      <c r="A71" s="38"/>
      <c r="B71" s="44"/>
      <c r="C71" s="295" t="s">
        <v>1</v>
      </c>
      <c r="D71" s="295" t="s">
        <v>599</v>
      </c>
      <c r="E71" s="17" t="s">
        <v>1</v>
      </c>
      <c r="F71" s="296">
        <v>4.6500000000000004</v>
      </c>
      <c r="G71" s="38"/>
      <c r="H71" s="44"/>
    </row>
    <row r="72" s="2" customFormat="1" ht="16.8" customHeight="1">
      <c r="A72" s="38"/>
      <c r="B72" s="44"/>
      <c r="C72" s="295" t="s">
        <v>1</v>
      </c>
      <c r="D72" s="295" t="s">
        <v>600</v>
      </c>
      <c r="E72" s="17" t="s">
        <v>1</v>
      </c>
      <c r="F72" s="296">
        <v>3.5249999999999999</v>
      </c>
      <c r="G72" s="38"/>
      <c r="H72" s="44"/>
    </row>
    <row r="73" s="2" customFormat="1" ht="16.8" customHeight="1">
      <c r="A73" s="38"/>
      <c r="B73" s="44"/>
      <c r="C73" s="295" t="s">
        <v>1</v>
      </c>
      <c r="D73" s="295" t="s">
        <v>525</v>
      </c>
      <c r="E73" s="17" t="s">
        <v>1</v>
      </c>
      <c r="F73" s="296">
        <v>8.1750000000000007</v>
      </c>
      <c r="G73" s="38"/>
      <c r="H73" s="44"/>
    </row>
    <row r="74" s="2" customFormat="1" ht="16.8" customHeight="1">
      <c r="A74" s="38"/>
      <c r="B74" s="44"/>
      <c r="C74" s="291" t="s">
        <v>97</v>
      </c>
      <c r="D74" s="292" t="s">
        <v>98</v>
      </c>
      <c r="E74" s="293" t="s">
        <v>84</v>
      </c>
      <c r="F74" s="294">
        <v>14.412000000000001</v>
      </c>
      <c r="G74" s="38"/>
      <c r="H74" s="44"/>
    </row>
    <row r="75" s="2" customFormat="1" ht="16.8" customHeight="1">
      <c r="A75" s="38"/>
      <c r="B75" s="44"/>
      <c r="C75" s="295" t="s">
        <v>1</v>
      </c>
      <c r="D75" s="295" t="s">
        <v>601</v>
      </c>
      <c r="E75" s="17" t="s">
        <v>1</v>
      </c>
      <c r="F75" s="296">
        <v>18.192</v>
      </c>
      <c r="G75" s="38"/>
      <c r="H75" s="44"/>
    </row>
    <row r="76" s="2" customFormat="1" ht="16.8" customHeight="1">
      <c r="A76" s="38"/>
      <c r="B76" s="44"/>
      <c r="C76" s="295" t="s">
        <v>1</v>
      </c>
      <c r="D76" s="295" t="s">
        <v>602</v>
      </c>
      <c r="E76" s="17" t="s">
        <v>1</v>
      </c>
      <c r="F76" s="296">
        <v>-3.7799999999999998</v>
      </c>
      <c r="G76" s="38"/>
      <c r="H76" s="44"/>
    </row>
    <row r="77" s="2" customFormat="1" ht="16.8" customHeight="1">
      <c r="A77" s="38"/>
      <c r="B77" s="44"/>
      <c r="C77" s="295" t="s">
        <v>1</v>
      </c>
      <c r="D77" s="295" t="s">
        <v>525</v>
      </c>
      <c r="E77" s="17" t="s">
        <v>1</v>
      </c>
      <c r="F77" s="296">
        <v>14.412000000000001</v>
      </c>
      <c r="G77" s="38"/>
      <c r="H77" s="44"/>
    </row>
    <row r="78" s="2" customFormat="1" ht="16.8" customHeight="1">
      <c r="A78" s="38"/>
      <c r="B78" s="44"/>
      <c r="C78" s="297" t="s">
        <v>586</v>
      </c>
      <c r="D78" s="38"/>
      <c r="E78" s="38"/>
      <c r="F78" s="38"/>
      <c r="G78" s="38"/>
      <c r="H78" s="44"/>
    </row>
    <row r="79" s="2" customFormat="1">
      <c r="A79" s="38"/>
      <c r="B79" s="44"/>
      <c r="C79" s="295" t="s">
        <v>146</v>
      </c>
      <c r="D79" s="295" t="s">
        <v>147</v>
      </c>
      <c r="E79" s="17" t="s">
        <v>84</v>
      </c>
      <c r="F79" s="296">
        <v>14.412000000000001</v>
      </c>
      <c r="G79" s="38"/>
      <c r="H79" s="44"/>
    </row>
    <row r="80" s="2" customFormat="1" ht="16.8" customHeight="1">
      <c r="A80" s="38"/>
      <c r="B80" s="44"/>
      <c r="C80" s="295" t="s">
        <v>168</v>
      </c>
      <c r="D80" s="295" t="s">
        <v>169</v>
      </c>
      <c r="E80" s="17" t="s">
        <v>84</v>
      </c>
      <c r="F80" s="296">
        <v>14.412000000000001</v>
      </c>
      <c r="G80" s="38"/>
      <c r="H80" s="44"/>
    </row>
    <row r="81" s="2" customFormat="1" ht="16.8" customHeight="1">
      <c r="A81" s="38"/>
      <c r="B81" s="44"/>
      <c r="C81" s="295" t="s">
        <v>172</v>
      </c>
      <c r="D81" s="295" t="s">
        <v>173</v>
      </c>
      <c r="E81" s="17" t="s">
        <v>84</v>
      </c>
      <c r="F81" s="296">
        <v>14.412000000000001</v>
      </c>
      <c r="G81" s="38"/>
      <c r="H81" s="44"/>
    </row>
    <row r="82" s="2" customFormat="1" ht="16.8" customHeight="1">
      <c r="A82" s="38"/>
      <c r="B82" s="44"/>
      <c r="C82" s="295" t="s">
        <v>365</v>
      </c>
      <c r="D82" s="295" t="s">
        <v>366</v>
      </c>
      <c r="E82" s="17" t="s">
        <v>84</v>
      </c>
      <c r="F82" s="296">
        <v>14.412000000000001</v>
      </c>
      <c r="G82" s="38"/>
      <c r="H82" s="44"/>
    </row>
    <row r="83" s="2" customFormat="1" ht="16.8" customHeight="1">
      <c r="A83" s="38"/>
      <c r="B83" s="44"/>
      <c r="C83" s="295" t="s">
        <v>231</v>
      </c>
      <c r="D83" s="295" t="s">
        <v>232</v>
      </c>
      <c r="E83" s="17" t="s">
        <v>84</v>
      </c>
      <c r="F83" s="296">
        <v>14.412000000000001</v>
      </c>
      <c r="G83" s="38"/>
      <c r="H83" s="44"/>
    </row>
    <row r="84" s="2" customFormat="1" ht="16.8" customHeight="1">
      <c r="A84" s="38"/>
      <c r="B84" s="44"/>
      <c r="C84" s="295" t="s">
        <v>257</v>
      </c>
      <c r="D84" s="295" t="s">
        <v>258</v>
      </c>
      <c r="E84" s="17" t="s">
        <v>84</v>
      </c>
      <c r="F84" s="296">
        <v>14.412000000000001</v>
      </c>
      <c r="G84" s="38"/>
      <c r="H84" s="44"/>
    </row>
    <row r="85" s="2" customFormat="1" ht="7.44" customHeight="1">
      <c r="A85" s="38"/>
      <c r="B85" s="171"/>
      <c r="C85" s="172"/>
      <c r="D85" s="172"/>
      <c r="E85" s="172"/>
      <c r="F85" s="172"/>
      <c r="G85" s="172"/>
      <c r="H85" s="44"/>
    </row>
    <row r="86" s="2" customFormat="1">
      <c r="A86" s="38"/>
      <c r="B86" s="38"/>
      <c r="C86" s="38"/>
      <c r="D86" s="38"/>
      <c r="E86" s="38"/>
      <c r="F86" s="38"/>
      <c r="G86" s="38"/>
      <c r="H86" s="38"/>
    </row>
  </sheetData>
  <sheetProtection sheet="1" formatColumns="0" formatRows="0" objects="1" scenarios="1" spinCount="100000" saltValue="/e9OvEIjQca9TjpGAfvp67KEOFYw5vpRhDcgK41TDGgD5O40iMLcNlTsZonjI0Yx2ynlCHFT2p12cTMCe9G/kA==" hashValue="Za2Kga+gc7bBEkhKJO4JxYDOQV27eXNTXQsBjW2Oapr3+w+0izcYUBcX7q4Mz8KGSb+ASTEcA5yWiawV5vk2pQ==" algorithmName="SHA-512" password="CC35"/>
  <mergeCells count="2">
    <mergeCell ref="D5:F5"/>
    <mergeCell ref="D6:F6"/>
  </mergeCells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Stanislava Jókayová</dc:creator>
  <cp:lastModifiedBy>Stanislava Jókayová</cp:lastModifiedBy>
  <dcterms:created xsi:type="dcterms:W3CDTF">2022-06-13T07:52:26Z</dcterms:created>
  <dcterms:modified xsi:type="dcterms:W3CDTF">2022-06-13T07:52:31Z</dcterms:modified>
</cp:coreProperties>
</file>